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40" yWindow="240" windowWidth="25360" windowHeight="17240" tabRatio="500" firstSheet="1" activeTab="5"/>
  </bookViews>
  <sheets>
    <sheet name="Ingredients" sheetId="1" r:id="rId1"/>
    <sheet name="BrisketTacos" sheetId="12" r:id="rId2"/>
    <sheet name="WhiteChickenChili" sheetId="11" r:id="rId3"/>
    <sheet name="SisGChicken" sheetId="10" r:id="rId4"/>
    <sheet name="Creamy Tortellini Soup" sheetId="9" r:id="rId5"/>
    <sheet name="Tacos" sheetId="8" r:id="rId6"/>
    <sheet name="Lasagna" sheetId="5" r:id="rId7"/>
    <sheet name="Taco Soup" sheetId="4" r:id="rId8"/>
    <sheet name="Hamburgers" sheetId="2" r:id="rId9"/>
    <sheet name="Spaghetti" sheetId="3" r:id="rId10"/>
    <sheet name="No Knead Bread" sheetId="6" r:id="rId11"/>
    <sheet name="Ribs" sheetId="7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2" l="1"/>
  <c r="C60" i="1"/>
  <c r="M11" i="12"/>
  <c r="L11" i="12"/>
  <c r="M10" i="12"/>
  <c r="L10" i="12"/>
  <c r="M9" i="12"/>
  <c r="L9" i="12"/>
  <c r="M8" i="12"/>
  <c r="L8" i="12"/>
  <c r="D8" i="12"/>
  <c r="M7" i="12"/>
  <c r="L7" i="12"/>
  <c r="D7" i="12"/>
  <c r="M6" i="12"/>
  <c r="L6" i="12"/>
  <c r="M5" i="12"/>
  <c r="L5" i="12"/>
  <c r="L2" i="12"/>
  <c r="M2" i="12"/>
  <c r="D2" i="12"/>
  <c r="L3" i="12"/>
  <c r="M3" i="12"/>
  <c r="D3" i="12"/>
  <c r="L4" i="12"/>
  <c r="M4" i="12"/>
  <c r="D4" i="12"/>
  <c r="B5" i="12"/>
  <c r="D5" i="12"/>
  <c r="G2" i="12"/>
  <c r="G4" i="12"/>
  <c r="G5" i="12"/>
  <c r="L14" i="11"/>
  <c r="D14" i="11"/>
  <c r="L13" i="11"/>
  <c r="D13" i="11"/>
  <c r="M12" i="11"/>
  <c r="L12" i="11"/>
  <c r="D12" i="11"/>
  <c r="L11" i="11"/>
  <c r="D11" i="11"/>
  <c r="M10" i="11"/>
  <c r="L10" i="11"/>
  <c r="D10" i="11"/>
  <c r="L9" i="11"/>
  <c r="D9" i="11"/>
  <c r="L8" i="11"/>
  <c r="M8" i="11"/>
  <c r="M9" i="11"/>
  <c r="M11" i="11"/>
  <c r="M13" i="11"/>
  <c r="M14" i="11"/>
  <c r="D8" i="11"/>
  <c r="L7" i="11"/>
  <c r="D7" i="11"/>
  <c r="F58" i="1"/>
  <c r="E58" i="1"/>
  <c r="M7" i="11"/>
  <c r="L6" i="11"/>
  <c r="D6" i="11"/>
  <c r="L5" i="11"/>
  <c r="D5" i="11"/>
  <c r="L4" i="11"/>
  <c r="D4" i="11"/>
  <c r="L3" i="11"/>
  <c r="D3" i="11"/>
  <c r="L2" i="11"/>
  <c r="D2" i="11"/>
  <c r="M6" i="11"/>
  <c r="M5" i="11"/>
  <c r="G2" i="11"/>
  <c r="G4" i="11"/>
  <c r="G5" i="11"/>
  <c r="M4" i="11"/>
  <c r="M3" i="11"/>
  <c r="M2" i="11"/>
  <c r="F52" i="1"/>
  <c r="E52" i="1"/>
  <c r="D52" i="1"/>
  <c r="C52" i="1"/>
  <c r="L7" i="10"/>
  <c r="M7" i="10"/>
  <c r="D7" i="10"/>
  <c r="L6" i="10"/>
  <c r="M6" i="10"/>
  <c r="D6" i="10"/>
  <c r="L5" i="10"/>
  <c r="D5" i="10"/>
  <c r="L4" i="10"/>
  <c r="D4" i="10"/>
  <c r="L3" i="10"/>
  <c r="D3" i="10"/>
  <c r="L2" i="10"/>
  <c r="M2" i="10"/>
  <c r="D2" i="10"/>
  <c r="M5" i="10"/>
  <c r="G2" i="10"/>
  <c r="G4" i="10"/>
  <c r="G5" i="10"/>
  <c r="M4" i="10"/>
  <c r="M3" i="10"/>
  <c r="L2" i="7"/>
  <c r="D2" i="7"/>
  <c r="L3" i="3"/>
  <c r="D3" i="7"/>
  <c r="L4" i="3"/>
  <c r="D4" i="7"/>
  <c r="G2" i="7"/>
  <c r="G4" i="7"/>
  <c r="G5" i="7"/>
  <c r="L2" i="6"/>
  <c r="D2" i="6"/>
  <c r="L3" i="5"/>
  <c r="D3" i="6"/>
  <c r="L4" i="5"/>
  <c r="D4" i="6"/>
  <c r="G2" i="6"/>
  <c r="G4" i="6"/>
  <c r="G5" i="6"/>
  <c r="L2" i="3"/>
  <c r="D2" i="3"/>
  <c r="D3" i="3"/>
  <c r="D4" i="3"/>
  <c r="G2" i="3"/>
  <c r="G4" i="3"/>
  <c r="G5" i="3"/>
  <c r="L2" i="2"/>
  <c r="D2" i="2"/>
  <c r="L3" i="2"/>
  <c r="D3" i="2"/>
  <c r="L4" i="2"/>
  <c r="D4" i="2"/>
  <c r="L5" i="2"/>
  <c r="D5" i="2"/>
  <c r="L6" i="2"/>
  <c r="D6" i="2"/>
  <c r="L7" i="2"/>
  <c r="D7" i="2"/>
  <c r="G2" i="2"/>
  <c r="G4" i="2"/>
  <c r="G5" i="2"/>
  <c r="L2" i="4"/>
  <c r="D2" i="4"/>
  <c r="L3" i="4"/>
  <c r="D3" i="4"/>
  <c r="L4" i="4"/>
  <c r="D4" i="4"/>
  <c r="L5" i="4"/>
  <c r="D5" i="4"/>
  <c r="L6" i="4"/>
  <c r="D6" i="4"/>
  <c r="L7" i="4"/>
  <c r="D7" i="4"/>
  <c r="L8" i="4"/>
  <c r="D8" i="4"/>
  <c r="L9" i="4"/>
  <c r="D9" i="4"/>
  <c r="G2" i="4"/>
  <c r="G4" i="4"/>
  <c r="G5" i="4"/>
  <c r="L2" i="5"/>
  <c r="D2" i="5"/>
  <c r="D3" i="5"/>
  <c r="D4" i="5"/>
  <c r="L5" i="5"/>
  <c r="D5" i="5"/>
  <c r="L6" i="5"/>
  <c r="D6" i="5"/>
  <c r="L7" i="5"/>
  <c r="D7" i="5"/>
  <c r="L8" i="5"/>
  <c r="D8" i="5"/>
  <c r="L9" i="5"/>
  <c r="D9" i="5"/>
  <c r="L10" i="5"/>
  <c r="D10" i="5"/>
  <c r="L11" i="5"/>
  <c r="D11" i="5"/>
  <c r="L12" i="5"/>
  <c r="D12" i="5"/>
  <c r="L13" i="5"/>
  <c r="D13" i="5"/>
  <c r="L14" i="5"/>
  <c r="D14" i="5"/>
  <c r="L15" i="5"/>
  <c r="D15" i="5"/>
  <c r="L16" i="5"/>
  <c r="D16" i="5"/>
  <c r="L17" i="5"/>
  <c r="D17" i="5"/>
  <c r="L18" i="5"/>
  <c r="D18" i="5"/>
  <c r="L19" i="5"/>
  <c r="D19" i="5"/>
  <c r="G2" i="5"/>
  <c r="G4" i="5"/>
  <c r="G5" i="5"/>
  <c r="L2" i="8"/>
  <c r="D2" i="8"/>
  <c r="L3" i="8"/>
  <c r="D3" i="8"/>
  <c r="L4" i="8"/>
  <c r="D4" i="8"/>
  <c r="L5" i="8"/>
  <c r="D5" i="8"/>
  <c r="L6" i="8"/>
  <c r="D6" i="8"/>
  <c r="L7" i="8"/>
  <c r="D7" i="8"/>
  <c r="L8" i="8"/>
  <c r="D8" i="8"/>
  <c r="G2" i="8"/>
  <c r="G4" i="8"/>
  <c r="G5" i="8"/>
  <c r="L12" i="9"/>
  <c r="D12" i="9"/>
  <c r="L2" i="9"/>
  <c r="D2" i="9"/>
  <c r="L3" i="9"/>
  <c r="D3" i="9"/>
  <c r="L4" i="9"/>
  <c r="D4" i="9"/>
  <c r="L5" i="9"/>
  <c r="D5" i="9"/>
  <c r="L6" i="9"/>
  <c r="D6" i="9"/>
  <c r="L7" i="9"/>
  <c r="D7" i="9"/>
  <c r="L8" i="9"/>
  <c r="D8" i="9"/>
  <c r="L9" i="9"/>
  <c r="D9" i="9"/>
  <c r="L10" i="9"/>
  <c r="D10" i="9"/>
  <c r="L11" i="9"/>
  <c r="D11" i="9"/>
  <c r="G2" i="9"/>
  <c r="G4" i="9"/>
  <c r="G5" i="9"/>
  <c r="M9" i="9"/>
  <c r="M7" i="9"/>
  <c r="M8" i="9"/>
  <c r="M10" i="9"/>
  <c r="M11" i="9"/>
  <c r="M12" i="9"/>
  <c r="M6" i="9"/>
  <c r="M4" i="9"/>
  <c r="M3" i="9"/>
  <c r="M2" i="9"/>
  <c r="M5" i="9"/>
  <c r="F45" i="1"/>
  <c r="E45" i="1"/>
  <c r="F43" i="1"/>
  <c r="D43" i="1"/>
  <c r="M5" i="8"/>
  <c r="M6" i="8"/>
  <c r="M7" i="8"/>
  <c r="M8" i="8"/>
  <c r="L9" i="8"/>
  <c r="M9" i="8"/>
  <c r="L10" i="8"/>
  <c r="M10" i="8"/>
  <c r="L11" i="8"/>
  <c r="M11" i="8"/>
  <c r="B5" i="8"/>
  <c r="M4" i="8"/>
  <c r="M3" i="8"/>
  <c r="M2" i="8"/>
  <c r="F40" i="1"/>
  <c r="E40" i="1"/>
  <c r="C39" i="1"/>
  <c r="M4" i="7"/>
  <c r="L4" i="7"/>
  <c r="M3" i="7"/>
  <c r="L3" i="7"/>
  <c r="M2" i="7"/>
  <c r="M2" i="6"/>
  <c r="M4" i="6"/>
  <c r="L4" i="6"/>
  <c r="M3" i="6"/>
  <c r="L3" i="6"/>
  <c r="D35" i="1"/>
  <c r="E35" i="1"/>
  <c r="F34" i="1"/>
  <c r="E34" i="1"/>
  <c r="C34" i="1"/>
  <c r="M19" i="5"/>
  <c r="M18" i="5"/>
  <c r="M17" i="5"/>
  <c r="M16" i="5"/>
  <c r="M15" i="5"/>
  <c r="M14" i="5"/>
  <c r="M13" i="5"/>
  <c r="M12" i="5"/>
  <c r="M11" i="5"/>
  <c r="M10" i="5"/>
  <c r="M9" i="5"/>
  <c r="F20" i="1"/>
  <c r="E20" i="1"/>
  <c r="D20" i="1"/>
  <c r="M8" i="5"/>
  <c r="M5" i="5"/>
  <c r="M4" i="5"/>
  <c r="M7" i="5"/>
  <c r="M6" i="5"/>
  <c r="M3" i="5"/>
  <c r="M2" i="5"/>
  <c r="D33" i="1"/>
  <c r="F33" i="1"/>
  <c r="F28" i="1"/>
  <c r="D28" i="1"/>
  <c r="F27" i="1"/>
  <c r="E27" i="1"/>
  <c r="D27" i="1"/>
  <c r="F32" i="1"/>
  <c r="E32" i="1"/>
  <c r="D26" i="1"/>
  <c r="E26" i="1"/>
  <c r="F26" i="1"/>
  <c r="F25" i="1"/>
  <c r="D25" i="1"/>
  <c r="F24" i="1"/>
  <c r="D24" i="1"/>
  <c r="D23" i="1"/>
  <c r="F23" i="1"/>
  <c r="F22" i="1"/>
  <c r="E22" i="1"/>
  <c r="C22" i="1"/>
  <c r="D21" i="1"/>
  <c r="E21" i="1"/>
  <c r="M8" i="4"/>
  <c r="M7" i="4"/>
  <c r="M6" i="4"/>
  <c r="F17" i="1"/>
  <c r="E17" i="1"/>
  <c r="E16" i="1"/>
  <c r="F16" i="1"/>
  <c r="E15" i="1"/>
  <c r="F15" i="1"/>
  <c r="E14" i="1"/>
  <c r="F14" i="1"/>
  <c r="F13" i="1"/>
  <c r="E13" i="1"/>
  <c r="M5" i="4"/>
  <c r="M4" i="4"/>
  <c r="M3" i="4"/>
  <c r="M2" i="4"/>
  <c r="L7" i="3"/>
  <c r="L6" i="3"/>
  <c r="L5" i="3"/>
  <c r="M3" i="3"/>
  <c r="M7" i="3"/>
  <c r="M6" i="3"/>
  <c r="M5" i="3"/>
  <c r="M4" i="3"/>
  <c r="M2" i="3"/>
  <c r="C7" i="1"/>
  <c r="F6" i="1"/>
  <c r="D6" i="1"/>
  <c r="E6" i="1"/>
  <c r="M5" i="2"/>
  <c r="M6" i="2"/>
  <c r="M7" i="2"/>
  <c r="M4" i="2"/>
  <c r="M3" i="2"/>
  <c r="M2" i="2"/>
  <c r="B4" i="2"/>
  <c r="F3" i="1"/>
  <c r="E3" i="1"/>
</calcChain>
</file>

<file path=xl/comments1.xml><?xml version="1.0" encoding="utf-8"?>
<comments xmlns="http://schemas.openxmlformats.org/spreadsheetml/2006/main">
  <authors>
    <author>Dustin Fife</author>
  </authors>
  <commentList>
    <comment ref="G4" authorId="0">
      <text>
        <r>
          <rPr>
            <b/>
            <sz val="9"/>
            <color indexed="81"/>
            <rFont val="Calibri"/>
            <family val="2"/>
          </rPr>
          <t>Dustin Fife:</t>
        </r>
        <r>
          <rPr>
            <sz val="9"/>
            <color indexed="81"/>
            <rFont val="Calibri"/>
            <family val="2"/>
          </rPr>
          <t xml:space="preserve">
4 tomatoes equals about a pound</t>
        </r>
      </text>
    </comment>
  </commentList>
</comments>
</file>

<file path=xl/comments2.xml><?xml version="1.0" encoding="utf-8"?>
<comments xmlns="http://schemas.openxmlformats.org/spreadsheetml/2006/main">
  <authors>
    <author>Dustin Fife</author>
  </authors>
  <commentList>
    <comment ref="B4" authorId="0">
      <text>
        <r>
          <rPr>
            <b/>
            <sz val="9"/>
            <color indexed="81"/>
            <rFont val="Calibri"/>
            <family val="2"/>
          </rPr>
          <t>Dustin Fife:</t>
        </r>
        <r>
          <rPr>
            <sz val="9"/>
            <color indexed="81"/>
            <rFont val="Calibri"/>
            <family val="2"/>
          </rPr>
          <t xml:space="preserve">
1/8 of a tomatoe for one hamburger</t>
        </r>
      </text>
    </comment>
  </commentList>
</comments>
</file>

<file path=xl/comments3.xml><?xml version="1.0" encoding="utf-8"?>
<comments xmlns="http://schemas.openxmlformats.org/spreadsheetml/2006/main">
  <authors>
    <author>Dustin Fife</author>
  </authors>
  <commentList>
    <comment ref="B4" authorId="0">
      <text>
        <r>
          <rPr>
            <b/>
            <sz val="9"/>
            <color indexed="81"/>
            <rFont val="Calibri"/>
            <family val="2"/>
          </rPr>
          <t>Dustin Fife:</t>
        </r>
        <r>
          <rPr>
            <sz val="9"/>
            <color indexed="81"/>
            <rFont val="Calibri"/>
            <family val="2"/>
          </rPr>
          <t xml:space="preserve">
1/8 of a tomatoe for one hamburger</t>
        </r>
      </text>
    </comment>
  </commentList>
</comments>
</file>

<file path=xl/sharedStrings.xml><?xml version="1.0" encoding="utf-8"?>
<sst xmlns="http://schemas.openxmlformats.org/spreadsheetml/2006/main" count="358" uniqueCount="80">
  <si>
    <t>Name</t>
  </si>
  <si>
    <t>Price</t>
  </si>
  <si>
    <t>Cups</t>
  </si>
  <si>
    <t>Weight (oz)</t>
  </si>
  <si>
    <t>Hamburger Buns</t>
  </si>
  <si>
    <t>Count</t>
  </si>
  <si>
    <t>Ingredient</t>
  </si>
  <si>
    <t>Measurement</t>
  </si>
  <si>
    <t>Units</t>
  </si>
  <si>
    <t>Ketchup</t>
  </si>
  <si>
    <t>Teaspoons</t>
  </si>
  <si>
    <t>Tablespoon</t>
  </si>
  <si>
    <t>Tomatoes</t>
  </si>
  <si>
    <t>Row Number</t>
  </si>
  <si>
    <t>Col Number</t>
  </si>
  <si>
    <t>Lettuce</t>
  </si>
  <si>
    <t>Mayonaise</t>
  </si>
  <si>
    <t>Hamburger Patties</t>
  </si>
  <si>
    <t>Total Price/Serving</t>
  </si>
  <si>
    <t>Servings</t>
  </si>
  <si>
    <t>Turkey Sausage</t>
  </si>
  <si>
    <t>Spaghetti Sauce</t>
  </si>
  <si>
    <t>Spaghetti Noodles</t>
  </si>
  <si>
    <t>Cost/Serving</t>
  </si>
  <si>
    <t>Total Cost</t>
  </si>
  <si>
    <t>Ground Turkey</t>
  </si>
  <si>
    <t>Taco Seasoning</t>
  </si>
  <si>
    <t>Packet, not big thing</t>
  </si>
  <si>
    <t>Black Beans</t>
  </si>
  <si>
    <t>Canned Corn</t>
  </si>
  <si>
    <t>Great Northern Beans</t>
  </si>
  <si>
    <t>Diced Tomatoes</t>
  </si>
  <si>
    <t>Tomatoe Paste</t>
  </si>
  <si>
    <t>Italian Sausage</t>
  </si>
  <si>
    <t>Ground Beef</t>
  </si>
  <si>
    <t>Onion</t>
  </si>
  <si>
    <t>Garlic</t>
  </si>
  <si>
    <t>Sugar</t>
  </si>
  <si>
    <t>Basil</t>
  </si>
  <si>
    <t>Fennel</t>
  </si>
  <si>
    <t>Italian Seasoning</t>
  </si>
  <si>
    <t>Salt</t>
  </si>
  <si>
    <t>Black Pepper</t>
  </si>
  <si>
    <t>Parsley</t>
  </si>
  <si>
    <t>Lasagna Noodles</t>
  </si>
  <si>
    <t>Ricotta Cheese</t>
  </si>
  <si>
    <t>Egg</t>
  </si>
  <si>
    <t>Mozzarella Cheese</t>
  </si>
  <si>
    <t>Parmesean Cheese</t>
  </si>
  <si>
    <t>Flour</t>
  </si>
  <si>
    <t>Yeast</t>
  </si>
  <si>
    <t>Ribs</t>
  </si>
  <si>
    <t>Dry Rub</t>
  </si>
  <si>
    <t>BBQ Sauce</t>
  </si>
  <si>
    <t>Cheese</t>
  </si>
  <si>
    <t>Sour Cream</t>
  </si>
  <si>
    <t>Olives</t>
  </si>
  <si>
    <t>Tortillas</t>
  </si>
  <si>
    <t>Cost/Family</t>
  </si>
  <si>
    <t>Butter</t>
  </si>
  <si>
    <t>Carrots</t>
  </si>
  <si>
    <t>Chicken Broth</t>
  </si>
  <si>
    <t>tortellini</t>
  </si>
  <si>
    <t>baby spinach</t>
  </si>
  <si>
    <t>Baby Spinach</t>
  </si>
  <si>
    <t>chicken</t>
  </si>
  <si>
    <t>Italian Dressing Mix</t>
  </si>
  <si>
    <t>Cream cheese</t>
  </si>
  <si>
    <t>Cream of Chicken Soup</t>
  </si>
  <si>
    <t>Chicken</t>
  </si>
  <si>
    <t>Cream Cheese</t>
  </si>
  <si>
    <t>Rice</t>
  </si>
  <si>
    <t>Green Chilis</t>
  </si>
  <si>
    <t>Dried Minced Onion</t>
  </si>
  <si>
    <t>Cumin</t>
  </si>
  <si>
    <t>Oregeno</t>
  </si>
  <si>
    <t>Cayenne Pepper</t>
  </si>
  <si>
    <t>Milk</t>
  </si>
  <si>
    <t>Potatoes</t>
  </si>
  <si>
    <t>Brisket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</si>
</sst>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Border="1"/>
    <xf numFmtId="44" fontId="0" fillId="0" borderId="0" xfId="1" applyFont="1" applyBorder="1"/>
    <xf numFmtId="44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</cellXfs>
  <cellStyles count="27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workbookViewId="0">
      <pane ySplit="1" topLeftCell="A40" activePane="bottomLeft" state="frozen"/>
      <selection pane="bottomLeft" activeCell="D60" sqref="D60"/>
    </sheetView>
  </sheetViews>
  <sheetFormatPr baseColWidth="10" defaultRowHeight="15" x14ac:dyDescent="0"/>
  <cols>
    <col min="1" max="1" width="15" bestFit="1" customWidth="1"/>
  </cols>
  <sheetData>
    <row r="1" spans="1:8">
      <c r="A1" s="4" t="s">
        <v>0</v>
      </c>
      <c r="B1" s="4" t="s">
        <v>1</v>
      </c>
      <c r="C1" s="4" t="s">
        <v>3</v>
      </c>
      <c r="D1" s="4" t="s">
        <v>2</v>
      </c>
      <c r="E1" s="4" t="s">
        <v>11</v>
      </c>
      <c r="F1" s="4" t="s">
        <v>10</v>
      </c>
      <c r="G1" s="4" t="s">
        <v>5</v>
      </c>
    </row>
    <row r="2" spans="1:8">
      <c r="A2" t="s">
        <v>4</v>
      </c>
      <c r="B2" s="2">
        <v>2.68</v>
      </c>
      <c r="C2" s="5">
        <v>12</v>
      </c>
      <c r="D2" s="5"/>
      <c r="E2" s="5"/>
      <c r="F2" s="5"/>
      <c r="G2" s="5">
        <v>12</v>
      </c>
    </row>
    <row r="3" spans="1:8">
      <c r="A3" t="s">
        <v>9</v>
      </c>
      <c r="B3" s="2">
        <v>2.58</v>
      </c>
      <c r="C3" s="5">
        <v>64</v>
      </c>
      <c r="D3" s="5">
        <v>5</v>
      </c>
      <c r="E3" s="5">
        <f>D3*4</f>
        <v>20</v>
      </c>
      <c r="F3" s="5">
        <f>E3*3</f>
        <v>60</v>
      </c>
      <c r="G3" s="5">
        <v>1</v>
      </c>
    </row>
    <row r="4" spans="1:8">
      <c r="A4" t="s">
        <v>12</v>
      </c>
      <c r="B4" s="2">
        <v>1.48</v>
      </c>
      <c r="C4" s="5">
        <v>16</v>
      </c>
      <c r="D4" s="5"/>
      <c r="E4" s="5"/>
      <c r="F4" s="5"/>
      <c r="G4" s="5">
        <v>4</v>
      </c>
    </row>
    <row r="5" spans="1:8">
      <c r="A5" t="s">
        <v>15</v>
      </c>
      <c r="B5" s="2">
        <v>1.48</v>
      </c>
      <c r="C5" s="5">
        <v>16</v>
      </c>
      <c r="D5" s="5"/>
      <c r="E5" s="5"/>
      <c r="F5" s="5"/>
      <c r="G5" s="5">
        <v>1</v>
      </c>
    </row>
    <row r="6" spans="1:8">
      <c r="A6" t="s">
        <v>16</v>
      </c>
      <c r="B6" s="2">
        <v>2.98</v>
      </c>
      <c r="C6" s="5">
        <v>30</v>
      </c>
      <c r="D6" s="5">
        <f>E6/4</f>
        <v>15</v>
      </c>
      <c r="E6" s="5">
        <f>2*C6</f>
        <v>60</v>
      </c>
      <c r="F6" s="5">
        <f>E6*3</f>
        <v>180</v>
      </c>
      <c r="G6" s="5"/>
    </row>
    <row r="7" spans="1:8">
      <c r="A7" t="s">
        <v>17</v>
      </c>
      <c r="B7" s="2">
        <v>17.36</v>
      </c>
      <c r="C7" s="5">
        <f>16*6</f>
        <v>96</v>
      </c>
      <c r="D7" s="5"/>
      <c r="E7" s="5"/>
      <c r="F7" s="5"/>
      <c r="G7" s="5">
        <v>24</v>
      </c>
    </row>
    <row r="8" spans="1:8">
      <c r="A8" t="s">
        <v>20</v>
      </c>
      <c r="B8" s="2">
        <v>2.98</v>
      </c>
      <c r="C8" s="5">
        <v>16</v>
      </c>
      <c r="D8" s="5"/>
      <c r="E8" s="5"/>
      <c r="F8" s="5"/>
      <c r="G8" s="5">
        <v>1</v>
      </c>
    </row>
    <row r="9" spans="1:8">
      <c r="A9" t="s">
        <v>21</v>
      </c>
      <c r="B9" s="2">
        <v>1</v>
      </c>
      <c r="C9" s="5">
        <v>24</v>
      </c>
      <c r="D9" s="5"/>
      <c r="E9" s="5"/>
      <c r="F9" s="5"/>
      <c r="G9" s="5">
        <v>1</v>
      </c>
    </row>
    <row r="10" spans="1:8">
      <c r="A10" t="s">
        <v>22</v>
      </c>
      <c r="B10" s="2">
        <v>1.22</v>
      </c>
      <c r="C10" s="5">
        <v>16</v>
      </c>
      <c r="D10" s="5"/>
      <c r="E10" s="5"/>
      <c r="F10" s="5"/>
      <c r="G10" s="5">
        <v>1</v>
      </c>
    </row>
    <row r="11" spans="1:8">
      <c r="A11" t="s">
        <v>25</v>
      </c>
      <c r="B11" s="2">
        <v>2.76</v>
      </c>
      <c r="C11" s="5">
        <v>16</v>
      </c>
      <c r="D11" s="5"/>
      <c r="E11" s="5"/>
      <c r="F11" s="5"/>
      <c r="G11" s="5">
        <v>1</v>
      </c>
    </row>
    <row r="12" spans="1:8">
      <c r="A12" t="s">
        <v>26</v>
      </c>
      <c r="B12" s="2">
        <v>0.68</v>
      </c>
      <c r="C12" s="5">
        <v>1.5</v>
      </c>
      <c r="D12" s="5"/>
      <c r="E12" s="5"/>
      <c r="F12" s="5"/>
      <c r="G12" s="5">
        <v>1</v>
      </c>
      <c r="H12" t="s">
        <v>27</v>
      </c>
    </row>
    <row r="13" spans="1:8">
      <c r="A13" t="s">
        <v>28</v>
      </c>
      <c r="B13" s="2">
        <v>0.72</v>
      </c>
      <c r="C13" s="5">
        <v>15.25</v>
      </c>
      <c r="D13" s="5">
        <v>2</v>
      </c>
      <c r="E13" s="5">
        <f>D13*4</f>
        <v>8</v>
      </c>
      <c r="F13" s="5">
        <f>E13*3</f>
        <v>24</v>
      </c>
      <c r="G13" s="5">
        <v>1</v>
      </c>
    </row>
    <row r="14" spans="1:8">
      <c r="A14" t="s">
        <v>29</v>
      </c>
      <c r="B14" s="2">
        <v>0.68</v>
      </c>
      <c r="C14" s="5">
        <v>15.25</v>
      </c>
      <c r="D14" s="5">
        <v>2</v>
      </c>
      <c r="E14" s="5">
        <f>D14*4</f>
        <v>8</v>
      </c>
      <c r="F14" s="5">
        <f>E14*3</f>
        <v>24</v>
      </c>
      <c r="G14" s="5">
        <v>1</v>
      </c>
    </row>
    <row r="15" spans="1:8">
      <c r="A15" t="s">
        <v>30</v>
      </c>
      <c r="B15" s="2">
        <v>0.72</v>
      </c>
      <c r="C15" s="5">
        <v>15.25</v>
      </c>
      <c r="D15" s="5">
        <v>2</v>
      </c>
      <c r="E15" s="5">
        <f>D15*4</f>
        <v>8</v>
      </c>
      <c r="F15" s="5">
        <f>E15*3</f>
        <v>24</v>
      </c>
      <c r="G15" s="5">
        <v>1</v>
      </c>
    </row>
    <row r="16" spans="1:8">
      <c r="A16" t="s">
        <v>31</v>
      </c>
      <c r="B16" s="2">
        <v>0.72</v>
      </c>
      <c r="C16" s="5">
        <v>15.25</v>
      </c>
      <c r="D16" s="5">
        <v>2</v>
      </c>
      <c r="E16" s="5">
        <f>D16*4</f>
        <v>8</v>
      </c>
      <c r="F16" s="5">
        <f>E16*3</f>
        <v>24</v>
      </c>
      <c r="G16" s="5">
        <v>1</v>
      </c>
    </row>
    <row r="17" spans="1:7">
      <c r="A17" t="s">
        <v>32</v>
      </c>
      <c r="B17" s="2">
        <v>0.46</v>
      </c>
      <c r="C17" s="5">
        <v>6</v>
      </c>
      <c r="D17" s="5">
        <v>0.75</v>
      </c>
      <c r="E17" s="5">
        <f>D17*4</f>
        <v>3</v>
      </c>
      <c r="F17" s="5">
        <f>E17*3</f>
        <v>9</v>
      </c>
      <c r="G17" s="5">
        <v>1</v>
      </c>
    </row>
    <row r="18" spans="1:7">
      <c r="A18" t="s">
        <v>33</v>
      </c>
      <c r="B18" s="2">
        <v>3.5</v>
      </c>
      <c r="C18" s="5">
        <v>16</v>
      </c>
      <c r="D18" s="5"/>
      <c r="E18" s="5"/>
      <c r="F18" s="5"/>
      <c r="G18" s="5">
        <v>1</v>
      </c>
    </row>
    <row r="19" spans="1:7">
      <c r="A19" t="s">
        <v>34</v>
      </c>
      <c r="B19" s="2">
        <v>3.77</v>
      </c>
      <c r="C19" s="5">
        <v>16</v>
      </c>
      <c r="D19" s="5"/>
      <c r="E19" s="5"/>
      <c r="F19" s="5"/>
      <c r="G19" s="5">
        <v>1</v>
      </c>
    </row>
    <row r="20" spans="1:7">
      <c r="A20" t="s">
        <v>35</v>
      </c>
      <c r="B20" s="2">
        <v>1.28</v>
      </c>
      <c r="C20" s="5">
        <v>16</v>
      </c>
      <c r="D20" s="5">
        <f>4.5*1</f>
        <v>4.5</v>
      </c>
      <c r="E20" s="5">
        <f>D20*4</f>
        <v>18</v>
      </c>
      <c r="F20" s="5">
        <f>E20*3</f>
        <v>54</v>
      </c>
      <c r="G20" s="5">
        <v>4.5</v>
      </c>
    </row>
    <row r="21" spans="1:7">
      <c r="A21" t="s">
        <v>36</v>
      </c>
      <c r="B21" s="2">
        <v>5.68</v>
      </c>
      <c r="C21" s="5">
        <v>32</v>
      </c>
      <c r="D21" s="5">
        <f>E21/4</f>
        <v>15.083333333333334</v>
      </c>
      <c r="E21" s="5">
        <f>F21/3</f>
        <v>60.333333333333336</v>
      </c>
      <c r="F21" s="5">
        <v>181</v>
      </c>
      <c r="G21" s="5">
        <v>1</v>
      </c>
    </row>
    <row r="22" spans="1:7">
      <c r="A22" t="s">
        <v>37</v>
      </c>
      <c r="B22" s="2">
        <v>2.2200000000000002</v>
      </c>
      <c r="C22" s="5">
        <f>14*4</f>
        <v>56</v>
      </c>
      <c r="D22" s="5">
        <v>9</v>
      </c>
      <c r="E22" s="5">
        <f>D22*4</f>
        <v>36</v>
      </c>
      <c r="F22" s="5">
        <f>E22*3</f>
        <v>108</v>
      </c>
      <c r="G22" s="5">
        <v>1</v>
      </c>
    </row>
    <row r="23" spans="1:7">
      <c r="A23" t="s">
        <v>38</v>
      </c>
      <c r="B23" s="2">
        <v>2.2400000000000002</v>
      </c>
      <c r="C23" s="5">
        <v>0.62</v>
      </c>
      <c r="D23" s="5">
        <f t="shared" ref="D23:D28" si="0">E23/4</f>
        <v>1.7725</v>
      </c>
      <c r="E23" s="5">
        <v>7.09</v>
      </c>
      <c r="F23" s="5">
        <f>E23*3</f>
        <v>21.27</v>
      </c>
      <c r="G23" s="5">
        <v>1</v>
      </c>
    </row>
    <row r="24" spans="1:7">
      <c r="A24" t="s">
        <v>39</v>
      </c>
      <c r="B24" s="2">
        <v>2.2400000000000002</v>
      </c>
      <c r="C24" s="5">
        <v>0.62</v>
      </c>
      <c r="D24" s="5">
        <f t="shared" si="0"/>
        <v>1.7725</v>
      </c>
      <c r="E24" s="5">
        <v>7.09</v>
      </c>
      <c r="F24" s="5">
        <f>E24*3</f>
        <v>21.27</v>
      </c>
      <c r="G24" s="5">
        <v>1</v>
      </c>
    </row>
    <row r="25" spans="1:7">
      <c r="A25" t="s">
        <v>40</v>
      </c>
      <c r="B25" s="2">
        <v>0.94</v>
      </c>
      <c r="C25" s="5">
        <v>0.95</v>
      </c>
      <c r="D25" s="5">
        <f t="shared" si="0"/>
        <v>1.7725</v>
      </c>
      <c r="E25" s="5">
        <v>7.09</v>
      </c>
      <c r="F25" s="5">
        <f>E25*3</f>
        <v>21.27</v>
      </c>
      <c r="G25" s="5">
        <v>1</v>
      </c>
    </row>
    <row r="26" spans="1:7">
      <c r="A26" t="s">
        <v>41</v>
      </c>
      <c r="B26" s="2">
        <v>0.42</v>
      </c>
      <c r="C26" s="5">
        <v>28.98</v>
      </c>
      <c r="D26" s="5">
        <f t="shared" si="0"/>
        <v>10.229166666666666</v>
      </c>
      <c r="E26" s="5">
        <f>F26/3</f>
        <v>40.916666666666664</v>
      </c>
      <c r="F26" s="5">
        <f>0.25*491</f>
        <v>122.75</v>
      </c>
      <c r="G26" s="5">
        <v>1</v>
      </c>
    </row>
    <row r="27" spans="1:7">
      <c r="A27" t="s">
        <v>42</v>
      </c>
      <c r="B27" s="2">
        <v>6.44</v>
      </c>
      <c r="C27" s="5">
        <v>7.75</v>
      </c>
      <c r="D27" s="5">
        <f t="shared" si="0"/>
        <v>2.5833333333333335</v>
      </c>
      <c r="E27" s="5">
        <f>F27/3</f>
        <v>10.333333333333334</v>
      </c>
      <c r="F27" s="5">
        <f>C27*4</f>
        <v>31</v>
      </c>
      <c r="G27" s="5"/>
    </row>
    <row r="28" spans="1:7">
      <c r="A28" t="s">
        <v>43</v>
      </c>
      <c r="B28" s="2">
        <v>1.98</v>
      </c>
      <c r="C28" s="5">
        <v>0.25</v>
      </c>
      <c r="D28" s="5">
        <f t="shared" si="0"/>
        <v>1.7725</v>
      </c>
      <c r="E28" s="5">
        <v>7.09</v>
      </c>
      <c r="F28" s="5">
        <f>E28*3</f>
        <v>21.27</v>
      </c>
      <c r="G28" s="5"/>
    </row>
    <row r="29" spans="1:7">
      <c r="A29" t="s">
        <v>44</v>
      </c>
      <c r="B29" s="2">
        <v>1.68</v>
      </c>
      <c r="C29" s="5">
        <v>12</v>
      </c>
      <c r="D29" s="5"/>
      <c r="E29" s="5"/>
      <c r="F29" s="5"/>
      <c r="G29" s="5">
        <v>12</v>
      </c>
    </row>
    <row r="30" spans="1:7">
      <c r="A30" t="s">
        <v>45</v>
      </c>
      <c r="B30" s="2">
        <v>1.94</v>
      </c>
      <c r="C30" s="5">
        <v>15</v>
      </c>
      <c r="D30" s="5"/>
      <c r="E30" s="5"/>
      <c r="F30" s="5"/>
      <c r="G30" s="5">
        <v>1</v>
      </c>
    </row>
    <row r="31" spans="1:7">
      <c r="A31" t="s">
        <v>46</v>
      </c>
      <c r="B31" s="2">
        <v>3.8</v>
      </c>
      <c r="C31" s="5"/>
      <c r="D31" s="5"/>
      <c r="E31" s="5"/>
      <c r="F31" s="5"/>
      <c r="G31" s="5">
        <v>18</v>
      </c>
    </row>
    <row r="32" spans="1:7">
      <c r="A32" t="s">
        <v>47</v>
      </c>
      <c r="B32" s="2">
        <v>7.94</v>
      </c>
      <c r="C32" s="5">
        <v>32</v>
      </c>
      <c r="D32" s="5">
        <v>10.66</v>
      </c>
      <c r="E32" s="5">
        <f>D32*4</f>
        <v>42.64</v>
      </c>
      <c r="F32" s="5">
        <f>E32*3</f>
        <v>127.92</v>
      </c>
      <c r="G32" s="5">
        <v>1</v>
      </c>
    </row>
    <row r="33" spans="1:7">
      <c r="A33" t="s">
        <v>48</v>
      </c>
      <c r="B33" s="2">
        <v>2.98</v>
      </c>
      <c r="C33" s="5">
        <v>8</v>
      </c>
      <c r="D33" s="5">
        <f>E33/4</f>
        <v>11.25</v>
      </c>
      <c r="E33" s="5">
        <v>45</v>
      </c>
      <c r="F33" s="5">
        <f>E33*3</f>
        <v>135</v>
      </c>
      <c r="G33" s="5">
        <v>1</v>
      </c>
    </row>
    <row r="34" spans="1:7">
      <c r="A34" t="s">
        <v>49</v>
      </c>
      <c r="B34" s="2">
        <v>1.56</v>
      </c>
      <c r="C34" s="5">
        <f>16*5</f>
        <v>80</v>
      </c>
      <c r="D34" s="5">
        <v>17.5</v>
      </c>
      <c r="E34" s="5">
        <f>4*D34</f>
        <v>70</v>
      </c>
      <c r="F34" s="5">
        <f>3*E34</f>
        <v>210</v>
      </c>
      <c r="G34" s="5"/>
    </row>
    <row r="35" spans="1:7">
      <c r="A35" t="s">
        <v>50</v>
      </c>
      <c r="B35" s="2">
        <v>4.57</v>
      </c>
      <c r="C35" s="5">
        <v>4</v>
      </c>
      <c r="D35" s="5">
        <f>E35/4</f>
        <v>2</v>
      </c>
      <c r="E35" s="5">
        <f>F35/3</f>
        <v>8</v>
      </c>
      <c r="F35" s="5">
        <v>24</v>
      </c>
      <c r="G35" s="5"/>
    </row>
    <row r="36" spans="1:7">
      <c r="A36" t="s">
        <v>51</v>
      </c>
      <c r="B36" s="2">
        <v>24.4</v>
      </c>
      <c r="C36" s="5">
        <v>4</v>
      </c>
      <c r="D36" s="5"/>
      <c r="E36" s="5"/>
      <c r="F36" s="5"/>
      <c r="G36" s="5">
        <v>1</v>
      </c>
    </row>
    <row r="37" spans="1:7">
      <c r="A37" t="s">
        <v>52</v>
      </c>
      <c r="B37" s="2">
        <v>3.36</v>
      </c>
      <c r="C37" s="5">
        <v>6</v>
      </c>
      <c r="D37" s="5"/>
      <c r="E37" s="5"/>
      <c r="F37" s="5"/>
      <c r="G37" s="5"/>
    </row>
    <row r="38" spans="1:7">
      <c r="A38" t="s">
        <v>53</v>
      </c>
      <c r="B38" s="2">
        <v>3.48</v>
      </c>
      <c r="C38" s="5">
        <v>40</v>
      </c>
      <c r="D38" s="5"/>
      <c r="E38" s="5"/>
      <c r="F38" s="5"/>
      <c r="G38" s="5">
        <v>1</v>
      </c>
    </row>
    <row r="39" spans="1:7">
      <c r="A39" t="s">
        <v>54</v>
      </c>
      <c r="B39" s="2">
        <v>7.44</v>
      </c>
      <c r="C39">
        <f>16*2</f>
        <v>32</v>
      </c>
      <c r="G39">
        <v>1</v>
      </c>
    </row>
    <row r="40" spans="1:7">
      <c r="A40" t="s">
        <v>55</v>
      </c>
      <c r="B40" s="2">
        <v>1.68</v>
      </c>
      <c r="C40" s="5">
        <v>16</v>
      </c>
      <c r="D40">
        <v>2</v>
      </c>
      <c r="E40">
        <f>D40*4</f>
        <v>8</v>
      </c>
      <c r="F40">
        <f>E40*3</f>
        <v>24</v>
      </c>
      <c r="G40" s="5">
        <v>1</v>
      </c>
    </row>
    <row r="41" spans="1:7">
      <c r="A41" t="s">
        <v>56</v>
      </c>
      <c r="B41" s="2">
        <v>1.62</v>
      </c>
      <c r="C41" s="5">
        <v>6</v>
      </c>
      <c r="G41" s="5">
        <v>30</v>
      </c>
    </row>
    <row r="42" spans="1:7">
      <c r="A42" t="s">
        <v>57</v>
      </c>
      <c r="B42" s="2">
        <v>2.68</v>
      </c>
      <c r="G42" s="5">
        <v>10</v>
      </c>
    </row>
    <row r="43" spans="1:7">
      <c r="A43" t="s">
        <v>59</v>
      </c>
      <c r="B43" s="2">
        <v>6.28</v>
      </c>
      <c r="C43" s="5">
        <v>32</v>
      </c>
      <c r="D43">
        <f>E43/4</f>
        <v>16</v>
      </c>
      <c r="E43">
        <v>64</v>
      </c>
      <c r="F43">
        <f>E43*3</f>
        <v>192</v>
      </c>
      <c r="G43" s="5">
        <v>8</v>
      </c>
    </row>
    <row r="44" spans="1:7">
      <c r="A44" t="s">
        <v>60</v>
      </c>
      <c r="B44" s="2">
        <v>0.86</v>
      </c>
      <c r="C44" s="5">
        <v>1</v>
      </c>
      <c r="G44" s="5">
        <v>9</v>
      </c>
    </row>
    <row r="45" spans="1:7">
      <c r="A45" t="s">
        <v>61</v>
      </c>
      <c r="B45" s="2">
        <v>0.68</v>
      </c>
      <c r="C45" s="5">
        <v>14.5</v>
      </c>
      <c r="D45">
        <v>2</v>
      </c>
      <c r="E45">
        <f>D45*4</f>
        <v>8</v>
      </c>
      <c r="F45">
        <f>E45*3</f>
        <v>24</v>
      </c>
      <c r="G45" s="5">
        <v>1</v>
      </c>
    </row>
    <row r="46" spans="1:7">
      <c r="A46" t="s">
        <v>62</v>
      </c>
      <c r="B46" s="2">
        <v>5.98</v>
      </c>
      <c r="C46" s="5">
        <v>20</v>
      </c>
      <c r="G46" s="5">
        <v>1</v>
      </c>
    </row>
    <row r="47" spans="1:7">
      <c r="A47" t="s">
        <v>63</v>
      </c>
      <c r="B47" s="2">
        <v>4.78</v>
      </c>
      <c r="C47" s="5">
        <v>11</v>
      </c>
      <c r="G47" s="5">
        <v>1</v>
      </c>
    </row>
    <row r="48" spans="1:7">
      <c r="A48" t="s">
        <v>65</v>
      </c>
      <c r="B48" s="2">
        <v>1.99</v>
      </c>
      <c r="C48" s="5">
        <v>16</v>
      </c>
      <c r="G48" s="5">
        <v>1.5</v>
      </c>
    </row>
    <row r="49" spans="1:7">
      <c r="A49" t="s">
        <v>66</v>
      </c>
      <c r="B49" s="2">
        <v>3.96</v>
      </c>
      <c r="C49" s="5">
        <v>2.4</v>
      </c>
      <c r="G49" s="5">
        <v>1</v>
      </c>
    </row>
    <row r="50" spans="1:7">
      <c r="A50" t="s">
        <v>67</v>
      </c>
      <c r="B50" s="2">
        <v>1.96</v>
      </c>
      <c r="C50" s="5">
        <v>8</v>
      </c>
      <c r="G50" s="5">
        <v>1</v>
      </c>
    </row>
    <row r="51" spans="1:7">
      <c r="A51" t="s">
        <v>68</v>
      </c>
      <c r="B51" s="2">
        <v>0.98</v>
      </c>
      <c r="C51" s="5">
        <v>10.5</v>
      </c>
      <c r="G51" s="5">
        <v>1</v>
      </c>
    </row>
    <row r="52" spans="1:7">
      <c r="A52" t="s">
        <v>71</v>
      </c>
      <c r="B52" s="2">
        <v>5.98</v>
      </c>
      <c r="C52">
        <f>16*5</f>
        <v>80</v>
      </c>
      <c r="D52">
        <f>5*2</f>
        <v>10</v>
      </c>
      <c r="E52">
        <f>D52*4</f>
        <v>40</v>
      </c>
      <c r="F52">
        <f>E52*3</f>
        <v>120</v>
      </c>
      <c r="G52" s="5">
        <v>1</v>
      </c>
    </row>
    <row r="53" spans="1:7">
      <c r="A53" t="s">
        <v>72</v>
      </c>
      <c r="B53" s="2">
        <v>0.72</v>
      </c>
      <c r="C53" s="5">
        <v>4</v>
      </c>
      <c r="G53" s="5">
        <v>1</v>
      </c>
    </row>
    <row r="54" spans="1:7">
      <c r="A54" t="s">
        <v>73</v>
      </c>
      <c r="B54" s="2">
        <v>2.2400000000000002</v>
      </c>
      <c r="C54" s="5">
        <v>2</v>
      </c>
      <c r="D54">
        <v>1.8</v>
      </c>
      <c r="E54">
        <v>7.1</v>
      </c>
      <c r="F54">
        <v>21.3</v>
      </c>
      <c r="G54" s="5">
        <v>1</v>
      </c>
    </row>
    <row r="55" spans="1:7">
      <c r="A55" t="s">
        <v>74</v>
      </c>
      <c r="B55" s="2">
        <v>2.48</v>
      </c>
      <c r="C55" s="5">
        <v>1</v>
      </c>
      <c r="D55">
        <v>1.8</v>
      </c>
      <c r="E55">
        <v>7.1</v>
      </c>
      <c r="F55">
        <v>21.3</v>
      </c>
      <c r="G55" s="5">
        <v>1</v>
      </c>
    </row>
    <row r="56" spans="1:7">
      <c r="A56" t="s">
        <v>75</v>
      </c>
      <c r="B56" s="2">
        <v>1.98</v>
      </c>
      <c r="C56" s="5">
        <v>0.75</v>
      </c>
      <c r="D56">
        <v>1.8</v>
      </c>
      <c r="E56">
        <v>7.1</v>
      </c>
      <c r="F56">
        <v>21.3</v>
      </c>
      <c r="G56" s="5">
        <v>1</v>
      </c>
    </row>
    <row r="57" spans="1:7">
      <c r="A57" t="s">
        <v>76</v>
      </c>
      <c r="B57" s="2">
        <v>3.97</v>
      </c>
      <c r="C57" s="5">
        <v>1.75</v>
      </c>
      <c r="D57">
        <v>1.8</v>
      </c>
      <c r="E57">
        <v>7.1</v>
      </c>
      <c r="F57">
        <v>21.3</v>
      </c>
      <c r="G57" s="5">
        <v>1</v>
      </c>
    </row>
    <row r="58" spans="1:7">
      <c r="A58" t="s">
        <v>77</v>
      </c>
      <c r="B58" s="2">
        <v>2.4900000000000002</v>
      </c>
      <c r="C58" s="5">
        <v>30</v>
      </c>
      <c r="D58">
        <v>16</v>
      </c>
      <c r="E58">
        <f>D58*4</f>
        <v>64</v>
      </c>
      <c r="F58">
        <f>E58*3</f>
        <v>192</v>
      </c>
      <c r="G58" s="5">
        <v>1</v>
      </c>
    </row>
    <row r="59" spans="1:7">
      <c r="A59" t="s">
        <v>78</v>
      </c>
      <c r="B59" s="2">
        <v>0.99</v>
      </c>
      <c r="C59" s="5">
        <v>16</v>
      </c>
      <c r="G59" s="5">
        <v>3</v>
      </c>
    </row>
    <row r="60" spans="1:7">
      <c r="A60" t="s">
        <v>79</v>
      </c>
      <c r="B60" s="2">
        <v>47.04</v>
      </c>
      <c r="C60">
        <f>AVERAGE(11,14)*16</f>
        <v>200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B2" sqref="B2"/>
    </sheetView>
  </sheetViews>
  <sheetFormatPr baseColWidth="10" defaultRowHeight="15" x14ac:dyDescent="0"/>
  <cols>
    <col min="1" max="1" width="15" bestFit="1" customWidth="1"/>
    <col min="2" max="2" width="12.83203125" bestFit="1" customWidth="1"/>
    <col min="6" max="6" width="13.33203125" bestFit="1" customWidth="1"/>
  </cols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20</v>
      </c>
      <c r="B2">
        <v>1</v>
      </c>
      <c r="C2" t="s">
        <v>5</v>
      </c>
      <c r="D2" s="2">
        <f>(B2/INDEX(Ingredients!$B$2:$G$1048576,Spaghetti!L2,Spaghetti!M2)) * INDEX(Ingredients!$B$2:$B$1048576,Spaghetti!L2)</f>
        <v>2.98</v>
      </c>
      <c r="F2" s="6" t="s">
        <v>24</v>
      </c>
      <c r="G2" s="7">
        <f>SUM(D2:D2:D20)</f>
        <v>5.2</v>
      </c>
      <c r="L2">
        <f>MATCH(A2,Ingredients!$A$2:$A$1048576,0)</f>
        <v>7</v>
      </c>
      <c r="M2">
        <f>MATCH(C2,Ingredients!$B$1:$G$1,0)</f>
        <v>6</v>
      </c>
    </row>
    <row r="3" spans="1:13">
      <c r="A3" t="s">
        <v>21</v>
      </c>
      <c r="B3">
        <v>1</v>
      </c>
      <c r="C3" t="s">
        <v>5</v>
      </c>
      <c r="D3" s="2">
        <f>(B3/INDEX(Ingredients!$B$2:$G$1048576,Spaghetti!L3,Spaghetti!M3)) * INDEX(Ingredients!$B$2:$B$1048576,Spaghetti!L3)</f>
        <v>1</v>
      </c>
      <c r="F3" s="6" t="s">
        <v>19</v>
      </c>
      <c r="G3" s="6">
        <v>7</v>
      </c>
      <c r="L3">
        <f>MATCH(A3,Ingredients!$A$2:$A$1048576,0)</f>
        <v>8</v>
      </c>
      <c r="M3">
        <f>MATCH(C3,Ingredients!$B$1:$G$1,0)</f>
        <v>6</v>
      </c>
    </row>
    <row r="4" spans="1:13">
      <c r="A4" t="s">
        <v>22</v>
      </c>
      <c r="B4">
        <v>1</v>
      </c>
      <c r="C4" t="s">
        <v>5</v>
      </c>
      <c r="D4" s="2">
        <f>(B4/INDEX(Ingredients!$B$2:$G$1048576,Spaghetti!L4,Spaghetti!M4)) * INDEX(Ingredients!$B$2:$B$1048576,Spaghetti!L4)</f>
        <v>1.22</v>
      </c>
      <c r="F4" s="6" t="s">
        <v>23</v>
      </c>
      <c r="G4" s="8">
        <f>G2/G3</f>
        <v>0.74285714285714288</v>
      </c>
      <c r="L4">
        <f>MATCH(A4,Ingredients!$A$2:$A$1048576,0)</f>
        <v>9</v>
      </c>
      <c r="M4">
        <f>MATCH(C4,Ingredients!$B$1:$G$1,0)</f>
        <v>6</v>
      </c>
    </row>
    <row r="5" spans="1:13">
      <c r="D5" s="2"/>
      <c r="F5" s="6" t="s">
        <v>58</v>
      </c>
      <c r="G5" s="8">
        <f>G4*6</f>
        <v>4.4571428571428573</v>
      </c>
      <c r="L5" t="e">
        <f>MATCH(A5,Ingredients!$A$2:$A$1048576,0)</f>
        <v>#N/A</v>
      </c>
      <c r="M5" t="e">
        <f>MATCH(C5,Ingredients!$B$1:$G$1,0)</f>
        <v>#N/A</v>
      </c>
    </row>
    <row r="6" spans="1:13">
      <c r="D6" s="2"/>
      <c r="L6" t="e">
        <f>MATCH(A6,Ingredients!$A$2:$A$1048576,0)</f>
        <v>#N/A</v>
      </c>
      <c r="M6" t="e">
        <f>MATCH(C6,Ingredients!$B$1:$G$1,0)</f>
        <v>#N/A</v>
      </c>
    </row>
    <row r="7" spans="1:13">
      <c r="D7" s="2"/>
      <c r="L7" t="e">
        <f>IF(MATCH(A7,Ingredients!$A$2:$A$1048576,0)&gt;0, MATCH(A7,Ingredients!$A$2:$A$1048576,0), "")</f>
        <v>#N/A</v>
      </c>
      <c r="M7" t="e">
        <f>MATCH(C7,Ingredients!$B$1:$G$1,0)</f>
        <v>#N/A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workbookViewId="0">
      <selection activeCell="F2" sqref="F2:G5"/>
    </sheetView>
  </sheetViews>
  <sheetFormatPr baseColWidth="10" defaultRowHeight="15" x14ac:dyDescent="0"/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49</v>
      </c>
      <c r="B2">
        <v>3</v>
      </c>
      <c r="C2" t="s">
        <v>2</v>
      </c>
      <c r="D2" s="2">
        <f>(B2/INDEX(Ingredients!$B$2:$G$1048576,'No Knead Bread'!L2,'No Knead Bread'!M2)) * INDEX(Ingredients!$B$2:$B$1048576,'No Knead Bread'!L2)</f>
        <v>0.26742857142857146</v>
      </c>
      <c r="F2" s="6" t="s">
        <v>24</v>
      </c>
      <c r="G2" s="7">
        <f>SUM(D2:D2:D20)</f>
        <v>1.5654841269841271</v>
      </c>
      <c r="L2">
        <f>MATCH(A2,Ingredients!$A$2:$A$1048576,0)</f>
        <v>33</v>
      </c>
      <c r="M2">
        <f>MATCH(C2,Ingredients!$B$1:$G$1,0)</f>
        <v>3</v>
      </c>
    </row>
    <row r="3" spans="1:13">
      <c r="A3" t="s">
        <v>50</v>
      </c>
      <c r="B3">
        <v>0.25</v>
      </c>
      <c r="C3" t="s">
        <v>10</v>
      </c>
      <c r="D3" s="2">
        <f>(B3/INDEX(Ingredients!$B$2:$G$1048576,Lasagna!L3,Lasagna!M3)) * INDEX(Ingredients!$B$2:$B$1048576,Lasagna!L3)</f>
        <v>0.9425</v>
      </c>
      <c r="F3" s="6" t="s">
        <v>19</v>
      </c>
      <c r="G3" s="6">
        <v>10</v>
      </c>
      <c r="L3">
        <f>MATCH(A3,Ingredients!$A$2:$A$1048576,0)</f>
        <v>34</v>
      </c>
      <c r="M3">
        <f>MATCH(C3,Ingredients!$B$1:$G$1,0)</f>
        <v>5</v>
      </c>
    </row>
    <row r="4" spans="1:13">
      <c r="A4" t="s">
        <v>41</v>
      </c>
      <c r="B4">
        <v>1.25</v>
      </c>
      <c r="C4" t="s">
        <v>10</v>
      </c>
      <c r="D4" s="2">
        <f>(B4/INDEX(Ingredients!$B$2:$G$1048576,Lasagna!L4,Lasagna!M4)) * INDEX(Ingredients!$B$2:$B$1048576,Lasagna!L4)</f>
        <v>0.35555555555555557</v>
      </c>
      <c r="F4" s="6" t="s">
        <v>23</v>
      </c>
      <c r="G4" s="8">
        <f>G2/G3</f>
        <v>0.15654841269841271</v>
      </c>
      <c r="L4">
        <f>MATCH(A4,Ingredients!$A$2:$A$1048576,0)</f>
        <v>25</v>
      </c>
      <c r="M4">
        <f>MATCH(C4,Ingredients!$B$1:$G$1,0)</f>
        <v>5</v>
      </c>
    </row>
    <row r="5" spans="1:13">
      <c r="D5" s="2"/>
      <c r="F5" s="6" t="s">
        <v>58</v>
      </c>
      <c r="G5" s="8">
        <f>G4*6</f>
        <v>0.93929047619047634</v>
      </c>
    </row>
    <row r="6" spans="1:13">
      <c r="D6" s="2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"/>
  <sheetViews>
    <sheetView workbookViewId="0">
      <selection activeCell="G4" sqref="G4"/>
    </sheetView>
  </sheetViews>
  <sheetFormatPr baseColWidth="10" defaultRowHeight="15" x14ac:dyDescent="0"/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51</v>
      </c>
      <c r="B2">
        <v>1</v>
      </c>
      <c r="C2" t="s">
        <v>5</v>
      </c>
      <c r="D2" s="2">
        <f>(B2/INDEX(Ingredients!$B$2:$G$1048576,Ribs!L2,Ribs!M2)) * INDEX(Ingredients!$B$2:$B$1048576,Ribs!L2)</f>
        <v>24.4</v>
      </c>
      <c r="F2" s="6" t="s">
        <v>24</v>
      </c>
      <c r="G2" s="7">
        <f>SUM(D2:D2:D20)</f>
        <v>25.204999999999998</v>
      </c>
      <c r="L2">
        <f>MATCH(A2,Ingredients!$A$2:$A$1048576,0)</f>
        <v>35</v>
      </c>
      <c r="M2">
        <f>MATCH(C2,Ingredients!$B$1:$G$1,0)</f>
        <v>6</v>
      </c>
    </row>
    <row r="3" spans="1:13">
      <c r="A3" t="s">
        <v>52</v>
      </c>
      <c r="B3">
        <v>0.5</v>
      </c>
      <c r="C3" t="s">
        <v>5</v>
      </c>
      <c r="D3" s="2">
        <f>(B3/INDEX(Ingredients!$B$2:$G$1048576,Spaghetti!L3,Spaghetti!M3)) * INDEX(Ingredients!$B$2:$B$1048576,Spaghetti!L3)</f>
        <v>0.5</v>
      </c>
      <c r="F3" s="6" t="s">
        <v>19</v>
      </c>
      <c r="G3" s="6">
        <v>8</v>
      </c>
      <c r="L3">
        <f>MATCH(A3,Ingredients!$A$2:$A$1048576,0)</f>
        <v>36</v>
      </c>
      <c r="M3">
        <f>MATCH(C3,Ingredients!$B$1:$G$1,0)</f>
        <v>6</v>
      </c>
    </row>
    <row r="4" spans="1:13">
      <c r="A4" t="s">
        <v>53</v>
      </c>
      <c r="B4">
        <v>0.25</v>
      </c>
      <c r="C4" t="s">
        <v>5</v>
      </c>
      <c r="D4" s="2">
        <f>(B4/INDEX(Ingredients!$B$2:$G$1048576,Spaghetti!L4,Spaghetti!M4)) * INDEX(Ingredients!$B$2:$B$1048576,Spaghetti!L4)</f>
        <v>0.30499999999999999</v>
      </c>
      <c r="F4" s="6" t="s">
        <v>23</v>
      </c>
      <c r="G4" s="8">
        <f>G2/G3</f>
        <v>3.1506249999999998</v>
      </c>
      <c r="L4">
        <f>MATCH(A4,Ingredients!$A$2:$A$1048576,0)</f>
        <v>37</v>
      </c>
      <c r="M4">
        <f>MATCH(C4,Ingredients!$B$1:$G$1,0)</f>
        <v>6</v>
      </c>
    </row>
    <row r="5" spans="1:13">
      <c r="D5" s="2"/>
      <c r="F5" s="6" t="s">
        <v>58</v>
      </c>
      <c r="G5" s="8">
        <f>G4*6</f>
        <v>18.903749999999999</v>
      </c>
    </row>
    <row r="6" spans="1:13">
      <c r="D6" s="2"/>
    </row>
    <row r="7" spans="1:13">
      <c r="D7" s="2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9" sqref="A9"/>
    </sheetView>
  </sheetViews>
  <sheetFormatPr baseColWidth="10" defaultRowHeight="15" x14ac:dyDescent="0"/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57</v>
      </c>
      <c r="B2">
        <v>1</v>
      </c>
      <c r="C2" t="s">
        <v>5</v>
      </c>
      <c r="D2" s="2">
        <f>(B2/INDEX(Ingredients!$B$2:$G$1048576,BrisketTacos!L2,BrisketTacos!M2)) * INDEX(Ingredients!$B$2:$B$1048576,BrisketTacos!L2)</f>
        <v>0.26800000000000002</v>
      </c>
      <c r="F2" s="6" t="s">
        <v>24</v>
      </c>
      <c r="G2" s="7">
        <f>SUM(D2:D2:D20)</f>
        <v>1.94075</v>
      </c>
      <c r="L2">
        <f>MATCH(A2,Ingredients!$A$2:$A$1048576,0)</f>
        <v>41</v>
      </c>
      <c r="M2">
        <f>MATCH(C2,Ingredients!$B$1:$G$1,0)</f>
        <v>6</v>
      </c>
    </row>
    <row r="3" spans="1:13">
      <c r="A3" t="s">
        <v>79</v>
      </c>
      <c r="B3">
        <v>2.5</v>
      </c>
      <c r="C3" t="s">
        <v>3</v>
      </c>
      <c r="D3" s="2">
        <f>(B3/INDEX(Ingredients!$B$2:$G$1048576,BrisketTacos!L3,BrisketTacos!M3)) * INDEX(Ingredients!$B$2:$B$1048576,BrisketTacos!L3)</f>
        <v>0.58799999999999997</v>
      </c>
      <c r="F3" s="6" t="s">
        <v>19</v>
      </c>
      <c r="G3" s="6">
        <v>1</v>
      </c>
      <c r="L3">
        <f>MATCH(A3,Ingredients!$A$2:$A$1048576,0)</f>
        <v>59</v>
      </c>
      <c r="M3">
        <f>MATCH(C3,Ingredients!$B$1:$G$1,0)</f>
        <v>2</v>
      </c>
    </row>
    <row r="4" spans="1:13">
      <c r="A4" t="s">
        <v>55</v>
      </c>
      <c r="B4">
        <v>1</v>
      </c>
      <c r="C4" t="s">
        <v>11</v>
      </c>
      <c r="D4" s="2">
        <f>(B4/INDEX(Ingredients!$B$2:$G$1048576,BrisketTacos!L4,BrisketTacos!M4)) * INDEX(Ingredients!$B$2:$B$1048576,BrisketTacos!L4)</f>
        <v>0.21</v>
      </c>
      <c r="F4" s="6" t="s">
        <v>23</v>
      </c>
      <c r="G4" s="8">
        <f>G2/G3</f>
        <v>1.94075</v>
      </c>
      <c r="L4">
        <f>MATCH(A4,Ingredients!$A$2:$A$1048576,0)</f>
        <v>39</v>
      </c>
      <c r="M4">
        <f>MATCH(C4,Ingredients!$B$1:$G$1,0)</f>
        <v>4</v>
      </c>
    </row>
    <row r="5" spans="1:13">
      <c r="A5" t="s">
        <v>15</v>
      </c>
      <c r="B5">
        <f>1/10</f>
        <v>0.1</v>
      </c>
      <c r="C5" t="s">
        <v>5</v>
      </c>
      <c r="D5" s="2">
        <f>(B5/INDEX(Ingredients!$B$2:$G$1048576,BrisketTacos!L5,BrisketTacos!M5)) * INDEX(Ingredients!$B$2:$B$1048576,BrisketTacos!L5)</f>
        <v>0.14799999999999999</v>
      </c>
      <c r="F5" s="6" t="s">
        <v>58</v>
      </c>
      <c r="G5" s="8">
        <f>G4*6</f>
        <v>11.644500000000001</v>
      </c>
      <c r="L5">
        <f>MATCH(A5,Ingredients!$A$2:$A$1048576,0)</f>
        <v>4</v>
      </c>
      <c r="M5">
        <f>MATCH(C5,Ingredients!$B$1:$G$1,0)</f>
        <v>6</v>
      </c>
    </row>
    <row r="6" spans="1:13">
      <c r="A6" t="s">
        <v>71</v>
      </c>
      <c r="B6">
        <v>3</v>
      </c>
      <c r="C6" t="s">
        <v>3</v>
      </c>
      <c r="D6" s="2">
        <f>(B6/INDEX(Ingredients!$B$2:$G$1048576,BrisketTacos!L6,BrisketTacos!M6)) * INDEX(Ingredients!$B$2:$B$1048576,BrisketTacos!L6)</f>
        <v>0.22425</v>
      </c>
      <c r="L6">
        <f>MATCH(A6,Ingredients!$A$2:$A$1048576,0)</f>
        <v>51</v>
      </c>
      <c r="M6">
        <f>MATCH(C6,Ingredients!$B$1:$G$1,0)</f>
        <v>2</v>
      </c>
    </row>
    <row r="7" spans="1:13">
      <c r="A7" t="s">
        <v>54</v>
      </c>
      <c r="B7">
        <v>1</v>
      </c>
      <c r="C7" t="s">
        <v>3</v>
      </c>
      <c r="D7" s="2">
        <f>(B7/INDEX(Ingredients!$B$2:$G$1048576,BrisketTacos!L7,BrisketTacos!M7)) * INDEX(Ingredients!$B$2:$B$1048576,BrisketTacos!L7)</f>
        <v>0.23250000000000001</v>
      </c>
      <c r="L7">
        <f>MATCH(A7,Ingredients!$A$2:$A$1048576,0)</f>
        <v>38</v>
      </c>
      <c r="M7">
        <f>MATCH(C7,Ingredients!$B$1:$G$1,0)</f>
        <v>2</v>
      </c>
    </row>
    <row r="8" spans="1:13">
      <c r="A8" t="s">
        <v>56</v>
      </c>
      <c r="B8">
        <v>5</v>
      </c>
      <c r="C8" t="s">
        <v>5</v>
      </c>
      <c r="D8" s="2">
        <f>(B8/INDEX(Ingredients!$B$2:$G$1048576,BrisketTacos!L8,BrisketTacos!M8)) * INDEX(Ingredients!$B$2:$B$1048576,BrisketTacos!L8)</f>
        <v>0.27</v>
      </c>
      <c r="L8">
        <f>MATCH(A8,Ingredients!$A$2:$A$1048576,0)</f>
        <v>40</v>
      </c>
      <c r="M8">
        <f>MATCH(C8,Ingredients!$B$1:$G$1,0)</f>
        <v>6</v>
      </c>
    </row>
    <row r="9" spans="1:13">
      <c r="L9" t="e">
        <f>MATCH(A9,Ingredients!$A$2:$A$1048576,0)</f>
        <v>#N/A</v>
      </c>
      <c r="M9" t="e">
        <f>MATCH(C9,Ingredients!$B$1:$G$1,0)</f>
        <v>#N/A</v>
      </c>
    </row>
    <row r="10" spans="1:13">
      <c r="L10" t="e">
        <f>MATCH(A10,Ingredients!$A$2:$A$1048576,0)</f>
        <v>#N/A</v>
      </c>
      <c r="M10" t="e">
        <f>MATCH(C10,Ingredients!$B$1:$G$1,0)</f>
        <v>#N/A</v>
      </c>
    </row>
    <row r="11" spans="1:13">
      <c r="L11" t="e">
        <f>MATCH(A11,Ingredients!$A$2:$A$1048576,0)</f>
        <v>#N/A</v>
      </c>
      <c r="M11" t="e">
        <f>MATCH(C11,Ingredients!$B$1:$G$1,0)</f>
        <v>#N/A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G4" sqref="G4"/>
    </sheetView>
  </sheetViews>
  <sheetFormatPr baseColWidth="10" defaultRowHeight="15" x14ac:dyDescent="0"/>
  <cols>
    <col min="1" max="1" width="20" bestFit="1" customWidth="1"/>
    <col min="2" max="2" width="13" bestFit="1" customWidth="1"/>
  </cols>
  <sheetData>
    <row r="1" spans="1:13">
      <c r="A1" s="4" t="s">
        <v>6</v>
      </c>
      <c r="B1" s="4" t="s">
        <v>7</v>
      </c>
      <c r="C1" s="4" t="s">
        <v>8</v>
      </c>
      <c r="D1" s="4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s="9" t="s">
        <v>69</v>
      </c>
      <c r="B2" s="10">
        <v>16</v>
      </c>
      <c r="C2" s="10" t="s">
        <v>3</v>
      </c>
      <c r="D2" s="11">
        <f>(B2/INDEX(Ingredients!$B$2:$G$1048576,WhiteChickenChili!L2,WhiteChickenChili!M2)) * INDEX(Ingredients!$B$2:$B$1048576,WhiteChickenChili!L2)</f>
        <v>1.99</v>
      </c>
      <c r="F2" s="6" t="s">
        <v>24</v>
      </c>
      <c r="G2" s="7">
        <f>SUM(D2:D2:D20)</f>
        <v>8.3866499507028376</v>
      </c>
      <c r="H2" s="6"/>
      <c r="L2">
        <f>MATCH(A2,Ingredients!$A$2:$A$1048576,0)</f>
        <v>47</v>
      </c>
      <c r="M2">
        <f>MATCH(C2,Ingredients!$B$1:$G$1,0)</f>
        <v>2</v>
      </c>
    </row>
    <row r="3" spans="1:13">
      <c r="A3" s="9" t="s">
        <v>30</v>
      </c>
      <c r="B3" s="10">
        <v>2</v>
      </c>
      <c r="C3" s="10" t="s">
        <v>5</v>
      </c>
      <c r="D3" s="11">
        <f>(B3/INDEX(Ingredients!$B$2:$G$1048576,WhiteChickenChili!L3,WhiteChickenChili!M3)) * INDEX(Ingredients!$B$2:$B$1048576,WhiteChickenChili!L3)</f>
        <v>1.44</v>
      </c>
      <c r="F3" s="6" t="s">
        <v>19</v>
      </c>
      <c r="G3" s="6">
        <v>8</v>
      </c>
      <c r="H3" s="6"/>
      <c r="L3">
        <f>MATCH(A3,Ingredients!$A$2:$A$1048576,0)</f>
        <v>14</v>
      </c>
      <c r="M3">
        <f>MATCH(C3,Ingredients!$B$1:$G$1,0)</f>
        <v>6</v>
      </c>
    </row>
    <row r="4" spans="1:13">
      <c r="A4" s="9" t="s">
        <v>61</v>
      </c>
      <c r="B4" s="10">
        <v>1.5</v>
      </c>
      <c r="C4" s="10" t="s">
        <v>5</v>
      </c>
      <c r="D4" s="11">
        <f>(B4/INDEX(Ingredients!$B$2:$G$1048576,WhiteChickenChili!L4,WhiteChickenChili!M4)) * INDEX(Ingredients!$B$2:$B$1048576,WhiteChickenChili!L4)</f>
        <v>1.02</v>
      </c>
      <c r="F4" s="6" t="s">
        <v>23</v>
      </c>
      <c r="G4" s="8">
        <f>G2/G3</f>
        <v>1.0483312438378547</v>
      </c>
      <c r="H4" s="6"/>
      <c r="L4">
        <f>MATCH(A4,Ingredients!$A$2:$A$1048576,0)</f>
        <v>44</v>
      </c>
      <c r="M4">
        <f>MATCH(C4,Ingredients!$B$1:$G$1,0)</f>
        <v>6</v>
      </c>
    </row>
    <row r="5" spans="1:13">
      <c r="A5" s="9" t="s">
        <v>72</v>
      </c>
      <c r="B5" s="10">
        <v>2</v>
      </c>
      <c r="C5" s="10" t="s">
        <v>5</v>
      </c>
      <c r="D5" s="11">
        <f>(B5/INDEX(Ingredients!$B$2:$G$1048576,WhiteChickenChili!L5,WhiteChickenChili!M5)) * INDEX(Ingredients!$B$2:$B$1048576,WhiteChickenChili!L5)</f>
        <v>1.44</v>
      </c>
      <c r="F5" s="6" t="s">
        <v>58</v>
      </c>
      <c r="G5" s="8">
        <f>G4*6</f>
        <v>6.2899874630271277</v>
      </c>
      <c r="H5" s="6"/>
      <c r="L5">
        <f>MATCH(A5,Ingredients!$A$2:$A$1048576,0)</f>
        <v>52</v>
      </c>
      <c r="M5">
        <f>MATCH(C5,Ingredients!$B$1:$G$1,0)</f>
        <v>6</v>
      </c>
    </row>
    <row r="6" spans="1:13">
      <c r="A6" s="9" t="s">
        <v>68</v>
      </c>
      <c r="B6" s="10">
        <v>1</v>
      </c>
      <c r="C6" s="10" t="s">
        <v>5</v>
      </c>
      <c r="D6" s="11">
        <f>(B6/INDEX(Ingredients!$B$2:$G$1048576,WhiteChickenChili!L6,WhiteChickenChili!M6)) * INDEX(Ingredients!$B$2:$B$1048576,WhiteChickenChili!L6)</f>
        <v>0.98</v>
      </c>
      <c r="F6" s="6"/>
      <c r="G6" s="6"/>
      <c r="H6" s="6"/>
      <c r="L6">
        <f>MATCH(A6,Ingredients!$A$2:$A$1048576,0)</f>
        <v>50</v>
      </c>
      <c r="M6">
        <f>MATCH(C6,Ingredients!$B$1:$G$1,0)</f>
        <v>6</v>
      </c>
    </row>
    <row r="7" spans="1:13">
      <c r="A7" s="9" t="s">
        <v>73</v>
      </c>
      <c r="B7" s="10">
        <v>0.5</v>
      </c>
      <c r="C7" s="10" t="s">
        <v>11</v>
      </c>
      <c r="D7" s="11">
        <f>(B7/INDEX(Ingredients!$B$2:$G$1048576,WhiteChickenChili!L7,WhiteChickenChili!M7)) * INDEX(Ingredients!$B$2:$B$1048576,WhiteChickenChili!L7)</f>
        <v>0.15774647887323945</v>
      </c>
      <c r="F7" s="6"/>
      <c r="G7" s="6"/>
      <c r="H7" s="6"/>
      <c r="L7">
        <f>MATCH(A7,Ingredients!$A$2:$A$1048576,0)</f>
        <v>53</v>
      </c>
      <c r="M7">
        <f>MATCH(C7,Ingredients!$B$1:$G$1,0)</f>
        <v>4</v>
      </c>
    </row>
    <row r="8" spans="1:13">
      <c r="A8" s="9" t="s">
        <v>41</v>
      </c>
      <c r="B8" s="10">
        <v>1</v>
      </c>
      <c r="C8" s="10" t="s">
        <v>10</v>
      </c>
      <c r="D8" s="11">
        <f>(B8/INDEX(Ingredients!$B$2:$G$1048576,WhiteChickenChili!L8,WhiteChickenChili!M8)) * INDEX(Ingredients!$B$2:$B$1048576,WhiteChickenChili!L8)</f>
        <v>3.4215885947046841E-3</v>
      </c>
      <c r="L8">
        <f>MATCH(A8,Ingredients!$A$2:$A$1048576,0)</f>
        <v>25</v>
      </c>
      <c r="M8">
        <f>MATCH(C8,Ingredients!$B$1:$G$1,0)</f>
        <v>5</v>
      </c>
    </row>
    <row r="9" spans="1:13">
      <c r="A9" s="9" t="s">
        <v>74</v>
      </c>
      <c r="B9" s="10">
        <v>1</v>
      </c>
      <c r="C9" s="10" t="s">
        <v>10</v>
      </c>
      <c r="D9" s="11">
        <f>(B9/INDEX(Ingredients!$B$2:$G$1048576,WhiteChickenChili!L9,WhiteChickenChili!M9)) * INDEX(Ingredients!$B$2:$B$1048576,WhiteChickenChili!L9)</f>
        <v>0.1164319248826291</v>
      </c>
      <c r="L9">
        <f>MATCH(A9,Ingredients!$A$2:$A$1048576,0)</f>
        <v>54</v>
      </c>
      <c r="M9">
        <f>MATCH(C9,Ingredients!$B$1:$G$1,0)</f>
        <v>5</v>
      </c>
    </row>
    <row r="10" spans="1:13">
      <c r="A10" s="9" t="s">
        <v>75</v>
      </c>
      <c r="B10" s="10">
        <v>1</v>
      </c>
      <c r="C10" s="10" t="s">
        <v>10</v>
      </c>
      <c r="D10" s="11">
        <f>(B10/INDEX(Ingredients!$B$2:$G$1048576,WhiteChickenChili!L10,WhiteChickenChili!M10)) * INDEX(Ingredients!$B$2:$B$1048576,WhiteChickenChili!L10)</f>
        <v>9.295774647887324E-2</v>
      </c>
      <c r="L10">
        <f>MATCH(A10,Ingredients!$A$2:$A$1048576,0)</f>
        <v>55</v>
      </c>
      <c r="M10">
        <f>MATCH(C10,Ingredients!$B$1:$G$1,0)</f>
        <v>5</v>
      </c>
    </row>
    <row r="11" spans="1:13">
      <c r="A11" s="9" t="s">
        <v>42</v>
      </c>
      <c r="B11" s="10">
        <v>0.5</v>
      </c>
      <c r="C11" s="10" t="s">
        <v>10</v>
      </c>
      <c r="D11" s="11">
        <f>(B11/INDEX(Ingredients!$B$2:$G$1048576,WhiteChickenChili!L11,WhiteChickenChili!M11)) * INDEX(Ingredients!$B$2:$B$1048576,WhiteChickenChili!L11)</f>
        <v>0.10387096774193549</v>
      </c>
      <c r="L11">
        <f>MATCH(A11,Ingredients!$A$2:$A$1048576,0)</f>
        <v>26</v>
      </c>
      <c r="M11">
        <f>MATCH(C11,Ingredients!$B$1:$G$1,0)</f>
        <v>5</v>
      </c>
    </row>
    <row r="12" spans="1:13">
      <c r="A12" s="9" t="s">
        <v>76</v>
      </c>
      <c r="B12" s="10">
        <v>0.25</v>
      </c>
      <c r="C12" s="10" t="s">
        <v>10</v>
      </c>
      <c r="D12" s="11">
        <f>(B12/INDEX(Ingredients!$B$2:$G$1048576,WhiteChickenChili!L12,WhiteChickenChili!M12)) * INDEX(Ingredients!$B$2:$B$1048576,WhiteChickenChili!L12)</f>
        <v>4.6596244131455397E-2</v>
      </c>
      <c r="L12">
        <f>MATCH(A12,Ingredients!$A$2:$A$1048576,0)</f>
        <v>56</v>
      </c>
      <c r="M12">
        <f>MATCH(C12,Ingredients!$B$1:$G$1,0)</f>
        <v>5</v>
      </c>
    </row>
    <row r="13" spans="1:13">
      <c r="A13" s="9" t="s">
        <v>55</v>
      </c>
      <c r="B13" s="10">
        <v>1</v>
      </c>
      <c r="C13" s="10" t="s">
        <v>2</v>
      </c>
      <c r="D13" s="11">
        <f>(B13/INDEX(Ingredients!$B$2:$G$1048576,WhiteChickenChili!L13,WhiteChickenChili!M13)) * INDEX(Ingredients!$B$2:$B$1048576,WhiteChickenChili!L13)</f>
        <v>0.84</v>
      </c>
      <c r="L13">
        <f>MATCH(A13,Ingredients!$A$2:$A$1048576,0)</f>
        <v>39</v>
      </c>
      <c r="M13">
        <f>MATCH(C13,Ingredients!$B$1:$G$1,0)</f>
        <v>3</v>
      </c>
    </row>
    <row r="14" spans="1:13">
      <c r="A14" s="9" t="s">
        <v>77</v>
      </c>
      <c r="B14" s="10">
        <v>1</v>
      </c>
      <c r="C14" s="10" t="s">
        <v>2</v>
      </c>
      <c r="D14" s="11">
        <f>(B14/INDEX(Ingredients!$B$2:$G$1048576,WhiteChickenChili!L14,WhiteChickenChili!M14)) * INDEX(Ingredients!$B$2:$B$1048576,WhiteChickenChili!L14)</f>
        <v>0.15562500000000001</v>
      </c>
      <c r="L14">
        <f>MATCH(A14,Ingredients!$A$2:$A$1048576,0)</f>
        <v>57</v>
      </c>
      <c r="M14">
        <f>MATCH(C14,Ingredients!$B$1:$G$1,0)</f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M7"/>
    </sheetView>
  </sheetViews>
  <sheetFormatPr baseColWidth="10" defaultRowHeight="15" x14ac:dyDescent="0"/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69</v>
      </c>
      <c r="B2">
        <v>32</v>
      </c>
      <c r="C2" t="s">
        <v>3</v>
      </c>
      <c r="D2" s="2">
        <f>(B2/INDEX(Ingredients!$B$2:$G$1048576,SisGChicken!L2,SisGChicken!M2)) * INDEX(Ingredients!$B$2:$B$1048576,SisGChicken!L2)</f>
        <v>3.98</v>
      </c>
      <c r="F2" s="6" t="s">
        <v>24</v>
      </c>
      <c r="G2" s="7">
        <f>SUM(D2:D2:D20)</f>
        <v>11.870500000000002</v>
      </c>
      <c r="H2" s="6"/>
      <c r="L2">
        <f>MATCH(A2,Ingredients!$A$2:$A$1048576,0)</f>
        <v>47</v>
      </c>
      <c r="M2">
        <f>MATCH(C2,Ingredients!$B$1:$G$1,0)</f>
        <v>2</v>
      </c>
    </row>
    <row r="3" spans="1:13">
      <c r="A3" t="s">
        <v>59</v>
      </c>
      <c r="B3">
        <v>4</v>
      </c>
      <c r="C3" t="s">
        <v>11</v>
      </c>
      <c r="D3" s="2">
        <f>(B3/INDEX(Ingredients!$B$2:$G$1048576,SisGChicken!L3,SisGChicken!M3)) * INDEX(Ingredients!$B$2:$B$1048576,SisGChicken!L3)</f>
        <v>0.39250000000000002</v>
      </c>
      <c r="F3" s="6" t="s">
        <v>19</v>
      </c>
      <c r="G3" s="6">
        <v>10</v>
      </c>
      <c r="H3" s="6"/>
      <c r="L3">
        <f>MATCH(A3,Ingredients!$A$2:$A$1048576,0)</f>
        <v>42</v>
      </c>
      <c r="M3">
        <f>MATCH(C3,Ingredients!$B$1:$G$1,0)</f>
        <v>4</v>
      </c>
    </row>
    <row r="4" spans="1:13">
      <c r="A4" t="s">
        <v>66</v>
      </c>
      <c r="B4">
        <v>1</v>
      </c>
      <c r="C4" t="s">
        <v>5</v>
      </c>
      <c r="D4" s="2">
        <f>(B4/INDEX(Ingredients!$B$2:$G$1048576,SisGChicken!L4,SisGChicken!M4)) * INDEX(Ingredients!$B$2:$B$1048576,SisGChicken!L4)</f>
        <v>3.96</v>
      </c>
      <c r="F4" s="6" t="s">
        <v>23</v>
      </c>
      <c r="G4" s="8">
        <f>G2/G3</f>
        <v>1.1870500000000002</v>
      </c>
      <c r="H4" s="6"/>
      <c r="L4">
        <f>MATCH(A4,Ingredients!$A$2:$A$1048576,0)</f>
        <v>48</v>
      </c>
      <c r="M4">
        <f>MATCH(C4,Ingredients!$B$1:$G$1,0)</f>
        <v>6</v>
      </c>
    </row>
    <row r="5" spans="1:13">
      <c r="A5" t="s">
        <v>70</v>
      </c>
      <c r="B5">
        <v>1</v>
      </c>
      <c r="C5" t="s">
        <v>5</v>
      </c>
      <c r="D5" s="2">
        <f>(B5/INDEX(Ingredients!$B$2:$G$1048576,SisGChicken!L5,SisGChicken!M5)) * INDEX(Ingredients!$B$2:$B$1048576,SisGChicken!L5)</f>
        <v>1.96</v>
      </c>
      <c r="F5" s="6" t="s">
        <v>58</v>
      </c>
      <c r="G5" s="8">
        <f>G4*6</f>
        <v>7.122300000000001</v>
      </c>
      <c r="H5" s="6"/>
      <c r="L5">
        <f>MATCH(A5,Ingredients!$A$2:$A$1048576,0)</f>
        <v>49</v>
      </c>
      <c r="M5">
        <f>MATCH(C5,Ingredients!$B$1:$G$1,0)</f>
        <v>6</v>
      </c>
    </row>
    <row r="6" spans="1:13">
      <c r="A6" t="s">
        <v>68</v>
      </c>
      <c r="B6">
        <v>1</v>
      </c>
      <c r="C6" t="s">
        <v>5</v>
      </c>
      <c r="D6" s="2">
        <f>(B6/INDEX(Ingredients!$B$2:$G$1048576,SisGChicken!L6,SisGChicken!M6)) * INDEX(Ingredients!$B$2:$B$1048576,SisGChicken!L6)</f>
        <v>0.98</v>
      </c>
      <c r="F6" s="6"/>
      <c r="G6" s="6"/>
      <c r="H6" s="6"/>
      <c r="L6">
        <f>MATCH(A6,Ingredients!$A$2:$A$1048576,0)</f>
        <v>50</v>
      </c>
      <c r="M6">
        <f>MATCH(C6,Ingredients!$B$1:$G$1,0)</f>
        <v>6</v>
      </c>
    </row>
    <row r="7" spans="1:13">
      <c r="A7" t="s">
        <v>71</v>
      </c>
      <c r="B7">
        <v>1</v>
      </c>
      <c r="C7" t="s">
        <v>2</v>
      </c>
      <c r="D7" s="2">
        <f>(B7/INDEX(Ingredients!$B$2:$G$1048576,SisGChicken!L7,SisGChicken!M7)) * INDEX(Ingredients!$B$2:$B$1048576,SisGChicken!L7)</f>
        <v>0.59800000000000009</v>
      </c>
      <c r="F7" s="6"/>
      <c r="G7" s="6"/>
      <c r="H7" s="6"/>
      <c r="L7">
        <f>MATCH(A7,Ingredients!$A$2:$A$1048576,0)</f>
        <v>51</v>
      </c>
      <c r="M7">
        <f>MATCH(C7,Ingredients!$B$1:$G$1,0)</f>
        <v>3</v>
      </c>
    </row>
    <row r="8" spans="1:13">
      <c r="D8" s="2"/>
      <c r="F8" s="6"/>
      <c r="G8" s="6"/>
      <c r="H8" s="6"/>
    </row>
    <row r="9" spans="1:13">
      <c r="D9" s="2"/>
      <c r="F9" s="6"/>
      <c r="G9" s="8"/>
      <c r="H9" s="6"/>
    </row>
    <row r="10" spans="1:13">
      <c r="D10" s="2"/>
      <c r="F10" s="6"/>
      <c r="G10" s="6"/>
      <c r="H10" s="6"/>
    </row>
    <row r="11" spans="1:13">
      <c r="D11" s="2"/>
      <c r="G11" s="3"/>
    </row>
    <row r="12" spans="1:13">
      <c r="D12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10" sqref="B10"/>
    </sheetView>
  </sheetViews>
  <sheetFormatPr baseColWidth="10" defaultRowHeight="15" x14ac:dyDescent="0"/>
  <cols>
    <col min="1" max="1" width="15" bestFit="1" customWidth="1"/>
  </cols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59</v>
      </c>
      <c r="B2">
        <v>3</v>
      </c>
      <c r="C2" t="s">
        <v>11</v>
      </c>
      <c r="D2" s="2">
        <f>(B2/INDEX(Ingredients!$B$2:$G$1048576,'Creamy Tortellini Soup'!L2,'Creamy Tortellini Soup'!M2)) * INDEX(Ingredients!$B$2:$B$1048576,'Creamy Tortellini Soup'!L2)</f>
        <v>0.294375</v>
      </c>
      <c r="F2" s="6" t="s">
        <v>24</v>
      </c>
      <c r="G2" s="7">
        <f>SUM(D2:D2:D20)</f>
        <v>11.299818486200429</v>
      </c>
      <c r="H2" s="6"/>
      <c r="L2">
        <f>MATCH(A2,Ingredients!$A$2:$A$1048576,0)</f>
        <v>42</v>
      </c>
      <c r="M2">
        <f>MATCH(C2,Ingredients!$B$1:$G$1,0)</f>
        <v>4</v>
      </c>
    </row>
    <row r="3" spans="1:13">
      <c r="A3" t="s">
        <v>35</v>
      </c>
      <c r="B3">
        <v>1</v>
      </c>
      <c r="C3" t="s">
        <v>5</v>
      </c>
      <c r="D3" s="2">
        <f>(B3/INDEX(Ingredients!$B$2:$G$1048576,'Creamy Tortellini Soup'!L3,'Creamy Tortellini Soup'!M3)) * INDEX(Ingredients!$B$2:$B$1048576,'Creamy Tortellini Soup'!L3)</f>
        <v>0.28444444444444444</v>
      </c>
      <c r="F3" s="6" t="s">
        <v>19</v>
      </c>
      <c r="G3" s="6">
        <v>8</v>
      </c>
      <c r="H3" s="6"/>
      <c r="L3">
        <f>MATCH(A3,Ingredients!$A$2:$A$1048576,0)</f>
        <v>19</v>
      </c>
      <c r="M3">
        <f>MATCH(C3,Ingredients!$B$1:$G$1,0)</f>
        <v>6</v>
      </c>
    </row>
    <row r="4" spans="1:13">
      <c r="A4" t="s">
        <v>36</v>
      </c>
      <c r="B4">
        <v>1</v>
      </c>
      <c r="C4" t="s">
        <v>10</v>
      </c>
      <c r="D4" s="2">
        <f>(B4/INDEX(Ingredients!$B$2:$G$1048576,'Creamy Tortellini Soup'!L4,'Creamy Tortellini Soup'!M4)) * INDEX(Ingredients!$B$2:$B$1048576,'Creamy Tortellini Soup'!L4)</f>
        <v>3.1381215469613255E-2</v>
      </c>
      <c r="F4" s="6" t="s">
        <v>23</v>
      </c>
      <c r="G4" s="8">
        <f>G2/G3</f>
        <v>1.4124773107750537</v>
      </c>
      <c r="H4" s="6"/>
      <c r="L4">
        <f>MATCH(A4,Ingredients!$A$2:$A$1048576,0)</f>
        <v>20</v>
      </c>
      <c r="M4">
        <f>MATCH(C4,Ingredients!$B$1:$G$1,0)</f>
        <v>5</v>
      </c>
    </row>
    <row r="5" spans="1:13">
      <c r="A5" t="s">
        <v>60</v>
      </c>
      <c r="B5">
        <v>3</v>
      </c>
      <c r="C5" t="s">
        <v>5</v>
      </c>
      <c r="D5" s="2">
        <f>(B5/INDEX(Ingredients!$B$2:$G$1048576,'Creamy Tortellini Soup'!L5,'Creamy Tortellini Soup'!M5)) * INDEX(Ingredients!$B$2:$B$1048576,'Creamy Tortellini Soup'!L5)</f>
        <v>0.28666666666666663</v>
      </c>
      <c r="F5" s="6" t="s">
        <v>58</v>
      </c>
      <c r="G5" s="8">
        <f>G4*6</f>
        <v>8.474863864650322</v>
      </c>
      <c r="H5" s="6"/>
      <c r="L5">
        <f>MATCH(A5,Ingredients!$A$2:$A$1048576,0)</f>
        <v>43</v>
      </c>
      <c r="M5">
        <f>MATCH(C5,Ingredients!$B$1:$G$1,0)</f>
        <v>6</v>
      </c>
    </row>
    <row r="6" spans="1:13">
      <c r="A6" t="s">
        <v>40</v>
      </c>
      <c r="B6">
        <v>1</v>
      </c>
      <c r="C6" t="s">
        <v>11</v>
      </c>
      <c r="D6" s="2">
        <f>(B6/INDEX(Ingredients!$B$2:$G$1048576,'Creamy Tortellini Soup'!L6,'Creamy Tortellini Soup'!M6)) * INDEX(Ingredients!$B$2:$B$1048576,'Creamy Tortellini Soup'!L6)</f>
        <v>0.13258110014104371</v>
      </c>
      <c r="F6" s="6"/>
      <c r="G6" s="6"/>
      <c r="H6" s="6"/>
      <c r="L6">
        <f>MATCH(A6,Ingredients!$A$2:$A$1048576,0)</f>
        <v>24</v>
      </c>
      <c r="M6">
        <f>MATCH(C6,Ingredients!$B$1:$G$1,0)</f>
        <v>4</v>
      </c>
    </row>
    <row r="7" spans="1:13">
      <c r="A7" t="s">
        <v>41</v>
      </c>
      <c r="B7">
        <v>1</v>
      </c>
      <c r="C7" t="s">
        <v>10</v>
      </c>
      <c r="D7" s="2">
        <f>(B7/INDEX(Ingredients!$B$2:$G$1048576,'Creamy Tortellini Soup'!L7,'Creamy Tortellini Soup'!M7)) * INDEX(Ingredients!$B$2:$B$1048576,'Creamy Tortellini Soup'!L7)</f>
        <v>3.4215885947046841E-3</v>
      </c>
      <c r="F7" s="6"/>
      <c r="G7" s="6"/>
      <c r="H7" s="6"/>
      <c r="L7">
        <f>MATCH(A7,Ingredients!$A$2:$A$1048576,0)</f>
        <v>25</v>
      </c>
      <c r="M7">
        <f>MATCH(C7,Ingredients!$B$1:$G$1,0)</f>
        <v>5</v>
      </c>
    </row>
    <row r="8" spans="1:13">
      <c r="A8" t="s">
        <v>42</v>
      </c>
      <c r="B8">
        <v>0.25</v>
      </c>
      <c r="C8" t="s">
        <v>10</v>
      </c>
      <c r="D8" s="2">
        <f>(B8/INDEX(Ingredients!$B$2:$G$1048576,'Creamy Tortellini Soup'!L8,'Creamy Tortellini Soup'!M8)) * INDEX(Ingredients!$B$2:$B$1048576,'Creamy Tortellini Soup'!L8)</f>
        <v>5.1935483870967747E-2</v>
      </c>
      <c r="F8" s="6"/>
      <c r="G8" s="6"/>
      <c r="H8" s="6"/>
      <c r="L8">
        <f>MATCH(A8,Ingredients!$A$2:$A$1048576,0)</f>
        <v>26</v>
      </c>
      <c r="M8">
        <f>MATCH(C8,Ingredients!$B$1:$G$1,0)</f>
        <v>5</v>
      </c>
    </row>
    <row r="9" spans="1:13">
      <c r="A9" t="s">
        <v>49</v>
      </c>
      <c r="B9">
        <v>0.25</v>
      </c>
      <c r="C9" t="s">
        <v>2</v>
      </c>
      <c r="D9" s="2">
        <f>(B9/INDEX(Ingredients!$B$2:$G$1048576,'Creamy Tortellini Soup'!L9,'Creamy Tortellini Soup'!M9)) * INDEX(Ingredients!$B$2:$B$1048576,'Creamy Tortellini Soup'!L9)</f>
        <v>2.2285714285714287E-2</v>
      </c>
      <c r="F9" s="6"/>
      <c r="G9" s="8"/>
      <c r="H9" s="6"/>
      <c r="L9">
        <f>MATCH(A9,Ingredients!$A$2:$A$1048576,0)</f>
        <v>33</v>
      </c>
      <c r="M9">
        <f>MATCH(C9,Ingredients!$B$1:$G$1,0)</f>
        <v>3</v>
      </c>
    </row>
    <row r="10" spans="1:13">
      <c r="A10" t="s">
        <v>61</v>
      </c>
      <c r="B10">
        <v>3</v>
      </c>
      <c r="C10" t="s">
        <v>5</v>
      </c>
      <c r="D10" s="2">
        <f>(B10/INDEX(Ingredients!$B$2:$G$1048576,'Creamy Tortellini Soup'!L10,'Creamy Tortellini Soup'!M10)) * INDEX(Ingredients!$B$2:$B$1048576,'Creamy Tortellini Soup'!L10)</f>
        <v>2.04</v>
      </c>
      <c r="F10" s="6"/>
      <c r="G10" s="6"/>
      <c r="H10" s="6"/>
      <c r="L10">
        <f>MATCH(A10,Ingredients!$A$2:$A$1048576,0)</f>
        <v>44</v>
      </c>
      <c r="M10">
        <f>MATCH(C10,Ingredients!$B$1:$G$1,0)</f>
        <v>6</v>
      </c>
    </row>
    <row r="11" spans="1:13">
      <c r="A11" t="s">
        <v>62</v>
      </c>
      <c r="B11">
        <v>1</v>
      </c>
      <c r="C11" t="s">
        <v>5</v>
      </c>
      <c r="D11" s="2">
        <f>(B11/INDEX(Ingredients!$B$2:$G$1048576,'Creamy Tortellini Soup'!L11,'Creamy Tortellini Soup'!M11)) * INDEX(Ingredients!$B$2:$B$1048576,'Creamy Tortellini Soup'!L11)</f>
        <v>5.98</v>
      </c>
      <c r="G11" s="3"/>
      <c r="L11">
        <f>MATCH(A11,Ingredients!$A$2:$A$1048576,0)</f>
        <v>45</v>
      </c>
      <c r="M11">
        <f>MATCH(C11,Ingredients!$B$1:$G$1,0)</f>
        <v>6</v>
      </c>
    </row>
    <row r="12" spans="1:13">
      <c r="A12" t="s">
        <v>64</v>
      </c>
      <c r="B12">
        <v>5</v>
      </c>
      <c r="C12" t="s">
        <v>3</v>
      </c>
      <c r="D12" s="2">
        <f>(B12/INDEX(Ingredients!$B$2:$G$1048576,'Creamy Tortellini Soup'!L12,'Creamy Tortellini Soup'!M12)) * INDEX(Ingredients!$B$2:$B$1048576,'Creamy Tortellini Soup'!L12)</f>
        <v>2.1727272727272728</v>
      </c>
      <c r="L12">
        <f>MATCH(A12,Ingredients!$A$2:$A$1048576,0)</f>
        <v>46</v>
      </c>
      <c r="M12">
        <f>MATCH(C12,Ingredients!$B$1:$G$1,0)</f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3" sqref="B3"/>
    </sheetView>
  </sheetViews>
  <sheetFormatPr baseColWidth="10" defaultRowHeight="15" x14ac:dyDescent="0"/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57</v>
      </c>
      <c r="B2">
        <v>1</v>
      </c>
      <c r="C2" t="s">
        <v>5</v>
      </c>
      <c r="D2" s="2">
        <f>(B2/INDEX(Ingredients!$B$2:$G$1048576,Tacos!L2,Tacos!M2)) * INDEX(Ingredients!$B$2:$B$1048576,Tacos!L2)</f>
        <v>0.26800000000000002</v>
      </c>
      <c r="F2" s="6" t="s">
        <v>24</v>
      </c>
      <c r="G2" s="7">
        <f>SUM(D2:D2:D20)</f>
        <v>1.6277499999999998</v>
      </c>
      <c r="L2">
        <f>MATCH(A2,Ingredients!$A$2:$A$1048576,0)</f>
        <v>41</v>
      </c>
      <c r="M2">
        <f>MATCH(C2,Ingredients!$B$1:$G$1,0)</f>
        <v>6</v>
      </c>
    </row>
    <row r="3" spans="1:13">
      <c r="A3" t="s">
        <v>25</v>
      </c>
      <c r="B3">
        <v>2.5</v>
      </c>
      <c r="C3" t="s">
        <v>3</v>
      </c>
      <c r="D3" s="2">
        <f>(B3/INDEX(Ingredients!$B$2:$G$1048576,Tacos!L3,Tacos!M3)) * INDEX(Ingredients!$B$2:$B$1048576,Tacos!L3)</f>
        <v>0.43124999999999997</v>
      </c>
      <c r="F3" s="6" t="s">
        <v>19</v>
      </c>
      <c r="G3" s="6">
        <v>1</v>
      </c>
      <c r="L3">
        <f>MATCH(A3,Ingredients!$A$2:$A$1048576,0)</f>
        <v>10</v>
      </c>
      <c r="M3">
        <f>MATCH(C3,Ingredients!$B$1:$G$1,0)</f>
        <v>2</v>
      </c>
    </row>
    <row r="4" spans="1:13">
      <c r="A4" t="s">
        <v>55</v>
      </c>
      <c r="B4">
        <v>1</v>
      </c>
      <c r="C4" t="s">
        <v>11</v>
      </c>
      <c r="D4" s="2">
        <f>(B4/INDEX(Ingredients!$B$2:$G$1048576,Tacos!L4,Tacos!M4)) * INDEX(Ingredients!$B$2:$B$1048576,Tacos!L4)</f>
        <v>0.21</v>
      </c>
      <c r="F4" s="6" t="s">
        <v>23</v>
      </c>
      <c r="G4" s="8">
        <f>G2/G3</f>
        <v>1.6277499999999998</v>
      </c>
      <c r="L4">
        <f>MATCH(A4,Ingredients!$A$2:$A$1048576,0)</f>
        <v>39</v>
      </c>
      <c r="M4">
        <f>MATCH(C4,Ingredients!$B$1:$G$1,0)</f>
        <v>4</v>
      </c>
    </row>
    <row r="5" spans="1:13">
      <c r="A5" t="s">
        <v>15</v>
      </c>
      <c r="B5">
        <f>1/10</f>
        <v>0.1</v>
      </c>
      <c r="C5" t="s">
        <v>5</v>
      </c>
      <c r="D5" s="2">
        <f>(B5/INDEX(Ingredients!$B$2:$G$1048576,Tacos!L5,Tacos!M5)) * INDEX(Ingredients!$B$2:$B$1048576,Tacos!L5)</f>
        <v>0.14799999999999999</v>
      </c>
      <c r="F5" s="6" t="s">
        <v>58</v>
      </c>
      <c r="G5" s="8">
        <f>G4*6</f>
        <v>9.7664999999999988</v>
      </c>
      <c r="L5">
        <f>MATCH(A5,Ingredients!$A$2:$A$1048576,0)</f>
        <v>4</v>
      </c>
      <c r="M5">
        <f>MATCH(C5,Ingredients!$B$1:$G$1,0)</f>
        <v>6</v>
      </c>
    </row>
    <row r="6" spans="1:13">
      <c r="A6" t="s">
        <v>26</v>
      </c>
      <c r="B6">
        <v>0.1</v>
      </c>
      <c r="C6" t="s">
        <v>5</v>
      </c>
      <c r="D6" s="2">
        <f>(B6/INDEX(Ingredients!$B$2:$G$1048576,Tacos!L6,Tacos!M6)) * INDEX(Ingredients!$B$2:$B$1048576,Tacos!L6)</f>
        <v>6.8000000000000005E-2</v>
      </c>
      <c r="L6">
        <f>MATCH(A6,Ingredients!$A$2:$A$1048576,0)</f>
        <v>11</v>
      </c>
      <c r="M6">
        <f>MATCH(C6,Ingredients!$B$1:$G$1,0)</f>
        <v>6</v>
      </c>
    </row>
    <row r="7" spans="1:13">
      <c r="A7" t="s">
        <v>54</v>
      </c>
      <c r="B7">
        <v>1</v>
      </c>
      <c r="C7" t="s">
        <v>3</v>
      </c>
      <c r="D7" s="2">
        <f>(B7/INDEX(Ingredients!$B$2:$G$1048576,Tacos!L7,Tacos!M7)) * INDEX(Ingredients!$B$2:$B$1048576,Tacos!L7)</f>
        <v>0.23250000000000001</v>
      </c>
      <c r="L7">
        <f>MATCH(A7,Ingredients!$A$2:$A$1048576,0)</f>
        <v>38</v>
      </c>
      <c r="M7">
        <f>MATCH(C7,Ingredients!$B$1:$G$1,0)</f>
        <v>2</v>
      </c>
    </row>
    <row r="8" spans="1:13">
      <c r="A8" t="s">
        <v>56</v>
      </c>
      <c r="B8">
        <v>5</v>
      </c>
      <c r="C8" t="s">
        <v>5</v>
      </c>
      <c r="D8" s="2">
        <f>(B8/INDEX(Ingredients!$B$2:$G$1048576,Tacos!L8,Tacos!M8)) * INDEX(Ingredients!$B$2:$B$1048576,Tacos!L8)</f>
        <v>0.27</v>
      </c>
      <c r="L8">
        <f>MATCH(A8,Ingredients!$A$2:$A$1048576,0)</f>
        <v>40</v>
      </c>
      <c r="M8">
        <f>MATCH(C8,Ingredients!$B$1:$G$1,0)</f>
        <v>6</v>
      </c>
    </row>
    <row r="9" spans="1:13">
      <c r="L9" t="e">
        <f>MATCH(A9,Ingredients!$A$2:$A$1048576,0)</f>
        <v>#N/A</v>
      </c>
      <c r="M9" t="e">
        <f>MATCH(C9,Ingredients!$B$1:$G$1,0)</f>
        <v>#N/A</v>
      </c>
    </row>
    <row r="10" spans="1:13">
      <c r="L10" t="e">
        <f>MATCH(A10,Ingredients!$A$2:$A$1048576,0)</f>
        <v>#N/A</v>
      </c>
      <c r="M10" t="e">
        <f>MATCH(C10,Ingredients!$B$1:$G$1,0)</f>
        <v>#N/A</v>
      </c>
    </row>
    <row r="11" spans="1:13">
      <c r="L11" t="e">
        <f>MATCH(A11,Ingredients!$A$2:$A$1048576,0)</f>
        <v>#N/A</v>
      </c>
      <c r="M11" t="e">
        <f>MATCH(C11,Ingredients!$B$1:$G$1,0)</f>
        <v>#N/A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15" zoomScaleNormal="115" zoomScalePageLayoutView="115" workbookViewId="0">
      <selection activeCell="F2" sqref="F2:G5"/>
    </sheetView>
  </sheetViews>
  <sheetFormatPr baseColWidth="10" defaultRowHeight="15" x14ac:dyDescent="0"/>
  <cols>
    <col min="1" max="1" width="15" bestFit="1" customWidth="1"/>
  </cols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33</v>
      </c>
      <c r="B2">
        <v>1</v>
      </c>
      <c r="C2" t="s">
        <v>5</v>
      </c>
      <c r="D2" s="2">
        <f>(B2/INDEX(Ingredients!$B$2:$G$1048576,Lasagna!L2,Lasagna!M2)) * INDEX(Ingredients!$B$2:$B$1048576,Lasagna!L2)</f>
        <v>3.5</v>
      </c>
      <c r="F2" s="6" t="s">
        <v>24</v>
      </c>
      <c r="G2" s="7">
        <f>SUM(D2:D2:D20)</f>
        <v>18.411214913786598</v>
      </c>
      <c r="L2">
        <f>MATCH(A2,Ingredients!$A$2:$A$1048576,0)</f>
        <v>17</v>
      </c>
      <c r="M2">
        <f>MATCH(C2,Ingredients!$B$1:$G$1,0)</f>
        <v>6</v>
      </c>
    </row>
    <row r="3" spans="1:13">
      <c r="A3" t="s">
        <v>34</v>
      </c>
      <c r="B3">
        <v>1</v>
      </c>
      <c r="C3" t="s">
        <v>5</v>
      </c>
      <c r="D3" s="2">
        <f>(B3/INDEX(Ingredients!$B$2:$G$1048576,Lasagna!L3,Lasagna!M3)) * INDEX(Ingredients!$B$2:$B$1048576,Lasagna!L3)</f>
        <v>3.77</v>
      </c>
      <c r="F3" s="6" t="s">
        <v>19</v>
      </c>
      <c r="G3" s="6">
        <v>10</v>
      </c>
      <c r="L3">
        <f>MATCH(A3,Ingredients!$A$2:$A$1048576,0)</f>
        <v>18</v>
      </c>
      <c r="M3">
        <f>MATCH(C3,Ingredients!$B$1:$G$1,0)</f>
        <v>6</v>
      </c>
    </row>
    <row r="4" spans="1:13">
      <c r="A4" t="s">
        <v>35</v>
      </c>
      <c r="B4">
        <v>0.5</v>
      </c>
      <c r="C4" t="s">
        <v>2</v>
      </c>
      <c r="D4" s="2">
        <f>(B4/INDEX(Ingredients!$B$2:$G$1048576,Lasagna!L4,Lasagna!M4)) * INDEX(Ingredients!$B$2:$B$1048576,Lasagna!L4)</f>
        <v>0.14222222222222222</v>
      </c>
      <c r="F4" s="6" t="s">
        <v>23</v>
      </c>
      <c r="G4" s="8">
        <f>G2/G3</f>
        <v>1.8411214913786598</v>
      </c>
      <c r="L4">
        <f>MATCH(A4,Ingredients!$A$2:$A$1048576,0)</f>
        <v>19</v>
      </c>
      <c r="M4">
        <f>MATCH(C4,Ingredients!$B$1:$G$1,0)</f>
        <v>3</v>
      </c>
    </row>
    <row r="5" spans="1:13">
      <c r="A5" t="s">
        <v>36</v>
      </c>
      <c r="B5">
        <v>2</v>
      </c>
      <c r="C5" t="s">
        <v>10</v>
      </c>
      <c r="D5" s="2">
        <f>(B5/INDEX(Ingredients!$B$2:$G$1048576,Lasagna!L5,Lasagna!M5)) * INDEX(Ingredients!$B$2:$B$1048576,Lasagna!L5)</f>
        <v>6.276243093922651E-2</v>
      </c>
      <c r="F5" s="6" t="s">
        <v>58</v>
      </c>
      <c r="G5" s="8">
        <f>G4*6</f>
        <v>11.046728948271959</v>
      </c>
      <c r="L5">
        <f>MATCH(A5,Ingredients!$A$2:$A$1048576,0)</f>
        <v>20</v>
      </c>
      <c r="M5">
        <f>MATCH(C5,Ingredients!$B$1:$G$1,0)</f>
        <v>5</v>
      </c>
    </row>
    <row r="6" spans="1:13">
      <c r="A6" t="s">
        <v>31</v>
      </c>
      <c r="B6">
        <v>3</v>
      </c>
      <c r="C6" t="s">
        <v>5</v>
      </c>
      <c r="D6" s="2">
        <f>(B6/INDEX(Ingredients!$B$2:$G$1048576,Lasagna!L6,Lasagna!M6)) * INDEX(Ingredients!$B$2:$B$1048576,Lasagna!L6)</f>
        <v>2.16</v>
      </c>
      <c r="L6">
        <f>MATCH(A6,Ingredients!$A$2:$A$1048576,0)</f>
        <v>15</v>
      </c>
      <c r="M6">
        <f>MATCH(C6,Ingredients!$B$1:$G$1,0)</f>
        <v>6</v>
      </c>
    </row>
    <row r="7" spans="1:13">
      <c r="A7" t="s">
        <v>32</v>
      </c>
      <c r="B7">
        <v>2</v>
      </c>
      <c r="C7" t="s">
        <v>5</v>
      </c>
      <c r="D7" s="2">
        <f>(B7/INDEX(Ingredients!$B$2:$G$1048576,Lasagna!L7,Lasagna!M7)) * INDEX(Ingredients!$B$2:$B$1048576,Lasagna!L7)</f>
        <v>0.92</v>
      </c>
      <c r="L7">
        <f>IF(MATCH(A7,Ingredients!$A$2:$A$1048576,0)&gt;0, MATCH(A7,Ingredients!$A$2:$A$1048576,0), "")</f>
        <v>16</v>
      </c>
      <c r="M7">
        <f>MATCH(C7,Ingredients!$B$1:$G$1,0)</f>
        <v>6</v>
      </c>
    </row>
    <row r="8" spans="1:13">
      <c r="A8" t="s">
        <v>37</v>
      </c>
      <c r="B8">
        <v>2</v>
      </c>
      <c r="C8" t="s">
        <v>11</v>
      </c>
      <c r="D8" s="2">
        <f>(B8/INDEX(Ingredients!$B$2:$G$1048576,Lasagna!L8,Lasagna!M8)) * INDEX(Ingredients!$B$2:$B$1048576,Lasagna!L8)</f>
        <v>0.12333333333333334</v>
      </c>
      <c r="L8">
        <f>IF(MATCH(A8,Ingredients!$A$2:$A$1048576,0)&gt;0, MATCH(A8,Ingredients!$A$2:$A$1048576,0), "")</f>
        <v>21</v>
      </c>
      <c r="M8">
        <f>MATCH(C8,Ingredients!$B$1:$G$1,0)</f>
        <v>4</v>
      </c>
    </row>
    <row r="9" spans="1:13">
      <c r="A9" t="s">
        <v>38</v>
      </c>
      <c r="B9">
        <v>1.5</v>
      </c>
      <c r="C9" t="s">
        <v>10</v>
      </c>
      <c r="D9" s="2">
        <f>(B9/INDEX(Ingredients!$B$2:$G$1048576,Lasagna!L9,Lasagna!M9)) * INDEX(Ingredients!$B$2:$B$1048576,Lasagna!L9)</f>
        <v>0.15796897038081809</v>
      </c>
      <c r="L9">
        <f>IF(MATCH(A9,Ingredients!$A$2:$A$1048576,0)&gt;0, MATCH(A9,Ingredients!$A$2:$A$1048576,0), "")</f>
        <v>22</v>
      </c>
      <c r="M9">
        <f>MATCH(C9,Ingredients!$B$1:$G$1,0)</f>
        <v>5</v>
      </c>
    </row>
    <row r="10" spans="1:13">
      <c r="A10" t="s">
        <v>39</v>
      </c>
      <c r="B10">
        <v>0.5</v>
      </c>
      <c r="C10" t="s">
        <v>10</v>
      </c>
      <c r="D10" s="2">
        <f>(B10/INDEX(Ingredients!$B$2:$G$1048576,Lasagna!L10,Lasagna!M10)) * INDEX(Ingredients!$B$2:$B$1048576,Lasagna!L10)</f>
        <v>5.2656323460272693E-2</v>
      </c>
      <c r="L10">
        <f>IF(MATCH(A10,Ingredients!$A$2:$A$1048576,0)&gt;0, MATCH(A10,Ingredients!$A$2:$A$1048576,0), "")</f>
        <v>23</v>
      </c>
      <c r="M10">
        <f>MATCH(C10,Ingredients!$B$1:$G$1,0)</f>
        <v>5</v>
      </c>
    </row>
    <row r="11" spans="1:13">
      <c r="A11" t="s">
        <v>40</v>
      </c>
      <c r="B11">
        <v>1</v>
      </c>
      <c r="C11" t="s">
        <v>10</v>
      </c>
      <c r="D11" s="2">
        <f>(B11/INDEX(Ingredients!$B$2:$G$1048576,Lasagna!L11,Lasagna!M11)) * INDEX(Ingredients!$B$2:$B$1048576,Lasagna!L11)</f>
        <v>4.4193700047014575E-2</v>
      </c>
      <c r="L11">
        <f>IF(MATCH(A11,Ingredients!$A$2:$A$1048576,0)&gt;0, MATCH(A11,Ingredients!$A$2:$A$1048576,0), "")</f>
        <v>24</v>
      </c>
      <c r="M11">
        <f>MATCH(C11,Ingredients!$B$1:$G$1,0)</f>
        <v>5</v>
      </c>
    </row>
    <row r="12" spans="1:13">
      <c r="A12" t="s">
        <v>41</v>
      </c>
      <c r="B12">
        <v>1</v>
      </c>
      <c r="C12" t="s">
        <v>11</v>
      </c>
      <c r="D12" s="2">
        <f>(B12/INDEX(Ingredients!$B$2:$G$1048576,Lasagna!L12,Lasagna!M12)) * INDEX(Ingredients!$B$2:$B$1048576,Lasagna!L12)</f>
        <v>1.0264765784114054E-2</v>
      </c>
      <c r="L12">
        <f>IF(MATCH(A12,Ingredients!$A$2:$A$1048576,0)&gt;0, MATCH(A12,Ingredients!$A$2:$A$1048576,0), "")</f>
        <v>25</v>
      </c>
      <c r="M12">
        <f>MATCH(C12,Ingredients!$B$1:$G$1,0)</f>
        <v>4</v>
      </c>
    </row>
    <row r="13" spans="1:13">
      <c r="A13" t="s">
        <v>42</v>
      </c>
      <c r="B13">
        <v>0.25</v>
      </c>
      <c r="C13" t="s">
        <v>10</v>
      </c>
      <c r="D13" s="2">
        <f>(B13/INDEX(Ingredients!$B$2:$G$1048576,Lasagna!L13,Lasagna!M13)) * INDEX(Ingredients!$B$2:$B$1048576,Lasagna!L13)</f>
        <v>5.1935483870967747E-2</v>
      </c>
      <c r="L13">
        <f>IF(MATCH(A13,Ingredients!$A$2:$A$1048576,0)&gt;0, MATCH(A13,Ingredients!$A$2:$A$1048576,0), "")</f>
        <v>26</v>
      </c>
      <c r="M13">
        <f>MATCH(C13,Ingredients!$B$1:$G$1,0)</f>
        <v>5</v>
      </c>
    </row>
    <row r="14" spans="1:13">
      <c r="A14" t="s">
        <v>43</v>
      </c>
      <c r="B14">
        <v>1</v>
      </c>
      <c r="C14" t="s">
        <v>11</v>
      </c>
      <c r="D14" s="2">
        <f>(B14/INDEX(Ingredients!$B$2:$G$1048576,Lasagna!L14,Lasagna!M14)) * INDEX(Ingredients!$B$2:$B$1048576,Lasagna!L14)</f>
        <v>0.27926657263751764</v>
      </c>
      <c r="L14">
        <f>IF(MATCH(A14,Ingredients!$A$2:$A$1048576,0)&gt;0, MATCH(A14,Ingredients!$A$2:$A$1048576,0), "")</f>
        <v>27</v>
      </c>
      <c r="M14">
        <f>MATCH(C14,Ingredients!$B$1:$G$1,0)</f>
        <v>4</v>
      </c>
    </row>
    <row r="15" spans="1:13">
      <c r="A15" t="s">
        <v>44</v>
      </c>
      <c r="B15">
        <v>12</v>
      </c>
      <c r="C15" t="s">
        <v>5</v>
      </c>
      <c r="D15" s="2">
        <f>(B15/INDEX(Ingredients!$B$2:$G$1048576,Lasagna!L15,Lasagna!M15)) * INDEX(Ingredients!$B$2:$B$1048576,Lasagna!L15)</f>
        <v>1.68</v>
      </c>
      <c r="L15">
        <f>IF(MATCH(A15,Ingredients!$A$2:$A$1048576,0)&gt;0, MATCH(A15,Ingredients!$A$2:$A$1048576,0), "")</f>
        <v>28</v>
      </c>
      <c r="M15">
        <f>MATCH(C15,Ingredients!$B$1:$G$1,0)</f>
        <v>6</v>
      </c>
    </row>
    <row r="16" spans="1:13">
      <c r="A16" t="s">
        <v>46</v>
      </c>
      <c r="B16">
        <v>1</v>
      </c>
      <c r="C16" t="s">
        <v>5</v>
      </c>
      <c r="D16" s="2">
        <f>(B16/INDEX(Ingredients!$B$2:$G$1048576,Lasagna!L16,Lasagna!M16)) * INDEX(Ingredients!$B$2:$B$1048576,Lasagna!L16)</f>
        <v>0.21111111111111108</v>
      </c>
      <c r="L16">
        <f>IF(MATCH(A16,Ingredients!$A$2:$A$1048576,0)&gt;0, MATCH(A16,Ingredients!$A$2:$A$1048576,0), "")</f>
        <v>30</v>
      </c>
      <c r="M16">
        <f>MATCH(C16,Ingredients!$B$1:$G$1,0)</f>
        <v>6</v>
      </c>
    </row>
    <row r="17" spans="1:13">
      <c r="A17" t="s">
        <v>45</v>
      </c>
      <c r="B17">
        <v>16</v>
      </c>
      <c r="C17" t="s">
        <v>3</v>
      </c>
      <c r="D17" s="2">
        <f>(B17/INDEX(Ingredients!$B$2:$G$1048576,Lasagna!L17,Lasagna!M17)) * INDEX(Ingredients!$B$2:$B$1048576,Lasagna!L17)</f>
        <v>2.0693333333333332</v>
      </c>
      <c r="L17">
        <f>IF(MATCH(A17,Ingredients!$A$2:$A$1048576,0)&gt;0, MATCH(A17,Ingredients!$A$2:$A$1048576,0), "")</f>
        <v>29</v>
      </c>
      <c r="M17">
        <f>MATCH(C17,Ingredients!$B$1:$G$1,0)</f>
        <v>2</v>
      </c>
    </row>
    <row r="18" spans="1:13">
      <c r="A18" t="s">
        <v>47</v>
      </c>
      <c r="B18">
        <v>12</v>
      </c>
      <c r="C18" t="s">
        <v>3</v>
      </c>
      <c r="D18" s="2">
        <f>(B18/INDEX(Ingredients!$B$2:$G$1048576,Lasagna!L18,Lasagna!M18)) * INDEX(Ingredients!$B$2:$B$1048576,Lasagna!L18)</f>
        <v>2.9775</v>
      </c>
      <c r="L18">
        <f>IF(MATCH(A18,Ingredients!$A$2:$A$1048576,0)&gt;0, MATCH(A18,Ingredients!$A$2:$A$1048576,0), "")</f>
        <v>31</v>
      </c>
      <c r="M18">
        <f>MATCH(C18,Ingredients!$B$1:$G$1,0)</f>
        <v>2</v>
      </c>
    </row>
    <row r="19" spans="1:13">
      <c r="A19" t="s">
        <v>48</v>
      </c>
      <c r="B19">
        <v>0.75</v>
      </c>
      <c r="C19" t="s">
        <v>2</v>
      </c>
      <c r="D19" s="2">
        <f>(B19/INDEX(Ingredients!$B$2:$G$1048576,Lasagna!L19,Lasagna!M19)) * INDEX(Ingredients!$B$2:$B$1048576,Lasagna!L19)</f>
        <v>0.19866666666666666</v>
      </c>
      <c r="L19">
        <f>IF(MATCH(A19,Ingredients!$A$2:$A$1048576,0)&gt;0, MATCH(A19,Ingredients!$A$2:$A$1048576,0), "")</f>
        <v>32</v>
      </c>
      <c r="M19">
        <f>MATCH(C19,Ingredients!$B$1:$G$1,0)</f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2" sqref="B2"/>
    </sheetView>
  </sheetViews>
  <sheetFormatPr baseColWidth="10" defaultRowHeight="15" x14ac:dyDescent="0"/>
  <cols>
    <col min="1" max="1" width="19.1640625" bestFit="1" customWidth="1"/>
    <col min="2" max="2" width="13" bestFit="1" customWidth="1"/>
  </cols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25</v>
      </c>
      <c r="B2">
        <v>1</v>
      </c>
      <c r="C2" t="s">
        <v>5</v>
      </c>
      <c r="D2" s="2">
        <f>(B2/INDEX(Ingredients!$B$2:$G$1048576,'Taco Soup'!L2,'Taco Soup'!M2)) * INDEX(Ingredients!$B$2:$B$1048576,'Taco Soup'!L2)</f>
        <v>2.76</v>
      </c>
      <c r="F2" s="6" t="s">
        <v>24</v>
      </c>
      <c r="G2" s="7">
        <f>SUM(D2:D2:D20)</f>
        <v>9.0533333333333328</v>
      </c>
      <c r="L2">
        <f>MATCH(A2,Ingredients!$A$2:$A$1048576,0)</f>
        <v>10</v>
      </c>
      <c r="M2">
        <f>MATCH(C2,Ingredients!$B$1:$G$1,0)</f>
        <v>6</v>
      </c>
    </row>
    <row r="3" spans="1:13">
      <c r="A3" t="s">
        <v>26</v>
      </c>
      <c r="B3">
        <v>1</v>
      </c>
      <c r="C3" t="s">
        <v>5</v>
      </c>
      <c r="D3" s="2">
        <f>(B3/INDEX(Ingredients!$B$2:$G$1048576,'Taco Soup'!L3,'Taco Soup'!M3)) * INDEX(Ingredients!$B$2:$B$1048576,'Taco Soup'!L3)</f>
        <v>0.68</v>
      </c>
      <c r="F3" s="6" t="s">
        <v>19</v>
      </c>
      <c r="G3" s="6">
        <v>8</v>
      </c>
      <c r="L3">
        <f>MATCH(A3,Ingredients!$A$2:$A$1048576,0)</f>
        <v>11</v>
      </c>
      <c r="M3">
        <f>MATCH(C3,Ingredients!$B$1:$G$1,0)</f>
        <v>6</v>
      </c>
    </row>
    <row r="4" spans="1:13">
      <c r="A4" t="s">
        <v>28</v>
      </c>
      <c r="B4">
        <v>1</v>
      </c>
      <c r="C4" t="s">
        <v>5</v>
      </c>
      <c r="D4" s="2">
        <f>(B4/INDEX(Ingredients!$B$2:$G$1048576,'Taco Soup'!L4,'Taco Soup'!M4)) * INDEX(Ingredients!$B$2:$B$1048576,'Taco Soup'!L4)</f>
        <v>0.72</v>
      </c>
      <c r="F4" s="6" t="s">
        <v>23</v>
      </c>
      <c r="G4" s="8">
        <f>G2/G3</f>
        <v>1.1316666666666666</v>
      </c>
      <c r="L4">
        <f>MATCH(A4,Ingredients!$A$2:$A$1048576,0)</f>
        <v>12</v>
      </c>
      <c r="M4">
        <f>MATCH(C4,Ingredients!$B$1:$G$1,0)</f>
        <v>6</v>
      </c>
    </row>
    <row r="5" spans="1:13">
      <c r="A5" t="s">
        <v>29</v>
      </c>
      <c r="B5">
        <v>1</v>
      </c>
      <c r="C5" t="s">
        <v>5</v>
      </c>
      <c r="D5" s="2">
        <f>(B5/INDEX(Ingredients!$B$2:$G$1048576,'Taco Soup'!L5,'Taco Soup'!M5)) * INDEX(Ingredients!$B$2:$B$1048576,'Taco Soup'!L5)</f>
        <v>0.68</v>
      </c>
      <c r="F5" s="6" t="s">
        <v>58</v>
      </c>
      <c r="G5" s="8">
        <f>G4*6</f>
        <v>6.7899999999999991</v>
      </c>
      <c r="L5">
        <f>MATCH(A5,Ingredients!$A$2:$A$1048576,0)</f>
        <v>13</v>
      </c>
      <c r="M5">
        <f>MATCH(C5,Ingredients!$B$1:$G$1,0)</f>
        <v>6</v>
      </c>
    </row>
    <row r="6" spans="1:13">
      <c r="A6" t="s">
        <v>28</v>
      </c>
      <c r="B6">
        <v>1</v>
      </c>
      <c r="C6" t="s">
        <v>5</v>
      </c>
      <c r="D6" s="2">
        <f>(B6/INDEX(Ingredients!$B$2:$G$1048576,'Taco Soup'!L6,'Taco Soup'!M6)) * INDEX(Ingredients!$B$2:$B$1048576,'Taco Soup'!L6)</f>
        <v>0.72</v>
      </c>
      <c r="L6">
        <f>MATCH(A6,Ingredients!$A$2:$A$1048576,0)</f>
        <v>12</v>
      </c>
      <c r="M6">
        <f>MATCH(C6,Ingredients!$B$1:$G$1,0)</f>
        <v>6</v>
      </c>
    </row>
    <row r="7" spans="1:13">
      <c r="A7" t="s">
        <v>30</v>
      </c>
      <c r="B7">
        <v>2</v>
      </c>
      <c r="C7" t="s">
        <v>5</v>
      </c>
      <c r="D7" s="2">
        <f>(B7/INDEX(Ingredients!$B$2:$G$1048576,'Taco Soup'!L7,'Taco Soup'!M7)) * INDEX(Ingredients!$B$2:$B$1048576,'Taco Soup'!L7)</f>
        <v>1.44</v>
      </c>
      <c r="L7">
        <f>IF(MATCH(A7,Ingredients!$A$2:$A$1048576,0)&gt;0, MATCH(A7,Ingredients!$A$2:$A$1048576,0), "")</f>
        <v>14</v>
      </c>
      <c r="M7">
        <f>MATCH(C7,Ingredients!$B$1:$G$1,0)</f>
        <v>6</v>
      </c>
    </row>
    <row r="8" spans="1:13">
      <c r="A8" t="s">
        <v>31</v>
      </c>
      <c r="B8">
        <v>2</v>
      </c>
      <c r="C8" t="s">
        <v>5</v>
      </c>
      <c r="D8" s="2">
        <f>(B8/INDEX(Ingredients!$B$2:$G$1048576,'Taco Soup'!L8,'Taco Soup'!M8)) * INDEX(Ingredients!$B$2:$B$1048576,'Taco Soup'!L8)</f>
        <v>1.44</v>
      </c>
      <c r="L8">
        <f>IF(MATCH(A8,Ingredients!$A$2:$A$1048576,0)&gt;0, MATCH(A8,Ingredients!$A$2:$A$1048576,0), "")</f>
        <v>15</v>
      </c>
      <c r="M8">
        <f>MATCH(C8,Ingredients!$B$1:$G$1,0)</f>
        <v>6</v>
      </c>
    </row>
    <row r="9" spans="1:13">
      <c r="A9" t="s">
        <v>32</v>
      </c>
      <c r="B9">
        <v>1</v>
      </c>
      <c r="C9" t="s">
        <v>5</v>
      </c>
      <c r="D9" s="2">
        <f>(B9/INDEX(Ingredients!$B$2:$G$1048576,'Taco Soup'!L9,'Taco Soup'!M9)) * INDEX(Ingredients!$B$2:$B$1048576,'Taco Soup'!L9)</f>
        <v>0.61333333333333329</v>
      </c>
      <c r="L9">
        <f>IF(MATCH(A9,Ingredients!$A$2:$A$1048576,0)&gt;0, MATCH(A9,Ingredients!$A$2:$A$1048576,0), "")</f>
        <v>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F2" sqref="F2:G5"/>
    </sheetView>
  </sheetViews>
  <sheetFormatPr baseColWidth="10" defaultRowHeight="15" x14ac:dyDescent="0"/>
  <cols>
    <col min="1" max="1" width="15" bestFit="1" customWidth="1"/>
    <col min="2" max="2" width="12.83203125" bestFit="1" customWidth="1"/>
  </cols>
  <sheetData>
    <row r="1" spans="1:13">
      <c r="A1" s="1" t="s">
        <v>6</v>
      </c>
      <c r="B1" s="1" t="s">
        <v>7</v>
      </c>
      <c r="C1" s="1" t="s">
        <v>8</v>
      </c>
      <c r="D1" s="1" t="s">
        <v>1</v>
      </c>
      <c r="F1" s="1"/>
      <c r="G1" s="1" t="s">
        <v>18</v>
      </c>
      <c r="I1" s="1"/>
      <c r="J1" s="1"/>
      <c r="L1" s="1" t="s">
        <v>13</v>
      </c>
      <c r="M1" s="1" t="s">
        <v>14</v>
      </c>
    </row>
    <row r="2" spans="1:13">
      <c r="A2" t="s">
        <v>4</v>
      </c>
      <c r="B2">
        <v>1</v>
      </c>
      <c r="C2" t="s">
        <v>5</v>
      </c>
      <c r="D2" s="2">
        <f>(B2/INDEX(Ingredients!$B$2:$G$1048576,Hamburgers!L2,Hamburgers!M2)) * INDEX(Ingredients!$B$2:$B$1048576,Hamburgers!L2)</f>
        <v>0.22333333333333333</v>
      </c>
      <c r="F2" s="6" t="s">
        <v>24</v>
      </c>
      <c r="G2" s="7">
        <f>SUM(D2:D2:D20)</f>
        <v>1.2455833333333333</v>
      </c>
      <c r="L2">
        <f>MATCH(A2,Ingredients!$A$2:$A$1048576,0)</f>
        <v>1</v>
      </c>
      <c r="M2">
        <f>MATCH(C2,Ingredients!$B$1:$G$1,0)</f>
        <v>6</v>
      </c>
    </row>
    <row r="3" spans="1:13">
      <c r="A3" t="s">
        <v>9</v>
      </c>
      <c r="B3">
        <v>1</v>
      </c>
      <c r="C3" t="s">
        <v>11</v>
      </c>
      <c r="D3" s="2">
        <f>(B3/INDEX(Ingredients!$B$2:$G$1048576,Hamburgers!L3,Hamburgers!M3)) * INDEX(Ingredients!$B$2:$B$1048576,Hamburgers!L3)</f>
        <v>0.129</v>
      </c>
      <c r="F3" s="6" t="s">
        <v>19</v>
      </c>
      <c r="G3" s="6">
        <v>1</v>
      </c>
      <c r="L3">
        <f>MATCH(A3,Ingredients!$A$2:$A$1048576,0)</f>
        <v>2</v>
      </c>
      <c r="M3">
        <f>MATCH(C3,Ingredients!$B$1:$G$1,0)</f>
        <v>4</v>
      </c>
    </row>
    <row r="4" spans="1:13">
      <c r="A4" t="s">
        <v>12</v>
      </c>
      <c r="B4">
        <f>1/8</f>
        <v>0.125</v>
      </c>
      <c r="C4" t="s">
        <v>5</v>
      </c>
      <c r="D4" s="2">
        <f>(B4/INDEX(Ingredients!$B$2:$G$1048576,Hamburgers!L4,Hamburgers!M4)) * INDEX(Ingredients!$B$2:$B$1048576,Hamburgers!L4)</f>
        <v>4.6249999999999999E-2</v>
      </c>
      <c r="F4" s="6" t="s">
        <v>23</v>
      </c>
      <c r="G4" s="8">
        <f>G2/G3</f>
        <v>1.2455833333333333</v>
      </c>
      <c r="L4">
        <f>MATCH(A4,Ingredients!$A$2:$A$1048576,0)</f>
        <v>3</v>
      </c>
      <c r="M4">
        <f>MATCH(C4,Ingredients!$B$1:$G$1,0)</f>
        <v>6</v>
      </c>
    </row>
    <row r="5" spans="1:13">
      <c r="A5" t="s">
        <v>15</v>
      </c>
      <c r="B5">
        <v>0.05</v>
      </c>
      <c r="C5" t="s">
        <v>5</v>
      </c>
      <c r="D5" s="2">
        <f>(B5/INDEX(Ingredients!$B$2:$G$1048576,Hamburgers!L5,Hamburgers!M5)) * INDEX(Ingredients!$B$2:$B$1048576,Hamburgers!L5)</f>
        <v>7.3999999999999996E-2</v>
      </c>
      <c r="F5" s="6" t="s">
        <v>58</v>
      </c>
      <c r="G5" s="8">
        <f>G4*6</f>
        <v>7.4734999999999996</v>
      </c>
      <c r="L5">
        <f>MATCH(A5,Ingredients!$A$2:$A$1048576,0)</f>
        <v>4</v>
      </c>
      <c r="M5">
        <f>MATCH(C5,Ingredients!$B$1:$G$1,0)</f>
        <v>6</v>
      </c>
    </row>
    <row r="6" spans="1:13">
      <c r="A6" t="s">
        <v>16</v>
      </c>
      <c r="B6">
        <v>1</v>
      </c>
      <c r="C6" t="s">
        <v>11</v>
      </c>
      <c r="D6" s="2">
        <f>(B6/INDEX(Ingredients!$B$2:$G$1048576,Hamburgers!L6,Hamburgers!M6)) * INDEX(Ingredients!$B$2:$B$1048576,Hamburgers!L6)</f>
        <v>4.9666666666666665E-2</v>
      </c>
      <c r="L6">
        <f>MATCH(A6,Ingredients!$A$2:$A$1048576,0)</f>
        <v>5</v>
      </c>
      <c r="M6">
        <f>MATCH(C6,Ingredients!$B$1:$G$1,0)</f>
        <v>4</v>
      </c>
    </row>
    <row r="7" spans="1:13">
      <c r="A7" t="s">
        <v>17</v>
      </c>
      <c r="B7">
        <v>1</v>
      </c>
      <c r="C7" t="s">
        <v>5</v>
      </c>
      <c r="D7" s="2">
        <f>(B7/INDEX(Ingredients!$B$2:$G$1048576,Hamburgers!L7,Hamburgers!M7)) * INDEX(Ingredients!$B$2:$B$1048576,Hamburgers!L7)</f>
        <v>0.72333333333333327</v>
      </c>
      <c r="L7">
        <f>IF(MATCH(A7,Ingredients!$A$2:$A$1048576,0)&gt;0, MATCH(A7,Ingredients!$A$2:$A$1048576,0), "")</f>
        <v>6</v>
      </c>
      <c r="M7">
        <f>MATCH(C7,Ingredients!$B$1:$G$1,0)</f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Ingredients</vt:lpstr>
      <vt:lpstr>BrisketTacos</vt:lpstr>
      <vt:lpstr>WhiteChickenChili</vt:lpstr>
      <vt:lpstr>SisGChicken</vt:lpstr>
      <vt:lpstr>Creamy Tortellini Soup</vt:lpstr>
      <vt:lpstr>Tacos</vt:lpstr>
      <vt:lpstr>Lasagna</vt:lpstr>
      <vt:lpstr>Taco Soup</vt:lpstr>
      <vt:lpstr>Hamburgers</vt:lpstr>
      <vt:lpstr>Spaghetti</vt:lpstr>
      <vt:lpstr>No Knead Bread</vt:lpstr>
      <vt:lpstr>Ribs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Fife</dc:creator>
  <cp:lastModifiedBy>Dustin Fife</cp:lastModifiedBy>
  <dcterms:created xsi:type="dcterms:W3CDTF">2016-02-01T19:05:51Z</dcterms:created>
  <dcterms:modified xsi:type="dcterms:W3CDTF">2016-04-18T16:21:20Z</dcterms:modified>
</cp:coreProperties>
</file>